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harts/chartEx3.xml" ContentType="application/vnd.ms-office.chartex+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1"/>
  <workbookPr codeName="ThisWorkbook" hidePivotFieldList="1" defaultThemeVersion="166925"/>
  <mc:AlternateContent xmlns:mc="http://schemas.openxmlformats.org/markup-compatibility/2006">
    <mc:Choice Requires="x15">
      <x15ac:absPath xmlns:x15ac="http://schemas.microsoft.com/office/spreadsheetml/2010/11/ac" url="https://onewri.sharepoint.com/sites/TRBpaper/Shared Documents/General/02. Pillars/Pillar 3/Financing funding + biz models/Funding &amp; Financing Clearinghouse/"/>
    </mc:Choice>
  </mc:AlternateContent>
  <xr:revisionPtr revIDLastSave="0" documentId="8_{1682ED8B-D5F0-48A2-82BD-668ABCE046E3}" xr6:coauthVersionLast="47" xr6:coauthVersionMax="47" xr10:uidLastSave="{00000000-0000-0000-0000-000000000000}"/>
  <bookViews>
    <workbookView xWindow="-110" yWindow="-110" windowWidth="19420" windowHeight="10420" tabRatio="751" firstSheet="1" activeTab="1" xr2:uid="{E0BC1129-F751-400C-A89C-FA79F66BF587}"/>
  </bookViews>
  <sheets>
    <sheet name="Cover Sheet " sheetId="11" r:id="rId1"/>
    <sheet name="Definitions &amp; Lists" sheetId="3" r:id="rId2"/>
    <sheet name="Clearinghouse Official" sheetId="2" r:id="rId3"/>
    <sheet name="US States + Territories" sheetId="5" state="hidden" r:id="rId4"/>
    <sheet name="AVG Awards" sheetId="26" state="hidden" r:id="rId5"/>
    <sheet name="Vizualizations 2022.12" sheetId="24" state="hidden" r:id="rId6"/>
    <sheet name="PIVOT 2022.12" sheetId="20" state="hidden" r:id="rId7"/>
    <sheet name="AFDC laws_and_incentives Nov 10" sheetId="9" state="hidden" r:id="rId8"/>
  </sheets>
  <definedNames>
    <definedName name="_xlnm._FilterDatabase" localSheetId="7" hidden="1">'AFDC laws_and_incentives Nov 10'!$A$1:$V$897</definedName>
    <definedName name="_xlnm._FilterDatabase" localSheetId="2" hidden="1">'Clearinghouse Official'!$A$1:$T$333</definedName>
    <definedName name="_xlchart.v1.0" hidden="1">'PIVOT 2022.12'!$G$3:$G$8</definedName>
    <definedName name="_xlchart.v1.1" hidden="1">'PIVOT 2022.12'!$H$3:$H$8</definedName>
    <definedName name="_xlchart.v6.0" hidden="1">#REF!</definedName>
    <definedName name="_xlchart.v6.1" hidden="1">#REF!</definedName>
    <definedName name="_xlchart.v6.2" hidden="1">#REF!</definedName>
    <definedName name="_xlchart.v6.3" hidden="1">#REF!</definedName>
    <definedName name="_xlchart.v6.6" hidden="1">'PIVOT 2022.12'!$A$40</definedName>
    <definedName name="_xlchart.v6.7" hidden="1">'PIVOT 2022.12'!$A$41:$A$94</definedName>
    <definedName name="_xlchart.v6.8" hidden="1">'PIVOT 2022.12'!$B$40</definedName>
    <definedName name="_xlchart.v6.9" hidden="1">'PIVOT 2022.12'!$B$41:$B$94</definedName>
  </definedNames>
  <calcPr calcId="191028"/>
  <pivotCaches>
    <pivotCache cacheId="22834"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20" l="1"/>
  <c r="B97" i="20" l="1"/>
  <c r="B96" i="20"/>
  <c r="E26" i="20"/>
  <c r="V5" i="26"/>
  <c r="U8" i="26"/>
  <c r="U7" i="26"/>
  <c r="U6" i="26"/>
  <c r="J87" i="26"/>
  <c r="K87" i="26"/>
  <c r="J86" i="26"/>
  <c r="J85" i="26"/>
  <c r="K85" i="26"/>
  <c r="T10" i="26"/>
  <c r="T9" i="26"/>
  <c r="T8" i="26"/>
  <c r="T7" i="26"/>
  <c r="T6" i="26"/>
  <c r="K82" i="26"/>
  <c r="J82" i="26"/>
  <c r="J81" i="26"/>
  <c r="K81" i="26"/>
  <c r="J80" i="26"/>
  <c r="K80" i="26"/>
  <c r="K79" i="26"/>
  <c r="J79" i="26"/>
  <c r="J78" i="26"/>
  <c r="V10" i="26"/>
  <c r="V9" i="26"/>
  <c r="V6" i="26"/>
  <c r="R8" i="26"/>
  <c r="R6" i="26"/>
  <c r="S8" i="26"/>
  <c r="S7" i="26"/>
  <c r="S6" i="26"/>
  <c r="S5" i="26"/>
  <c r="J70" i="26"/>
  <c r="K70" i="26"/>
  <c r="J71" i="26"/>
  <c r="K71" i="26"/>
  <c r="J73" i="26"/>
  <c r="K73" i="26"/>
  <c r="K75" i="26"/>
  <c r="K67" i="26"/>
  <c r="J67" i="26"/>
  <c r="K66" i="26"/>
  <c r="J66" i="26"/>
  <c r="K65" i="26"/>
  <c r="J65" i="26"/>
  <c r="J64" i="26"/>
  <c r="K64" i="26"/>
  <c r="J61" i="26"/>
  <c r="J60" i="26"/>
  <c r="Z18" i="26"/>
  <c r="Z20" i="26" s="1"/>
  <c r="K55" i="26"/>
  <c r="J56" i="26"/>
  <c r="J54" i="26" s="1"/>
  <c r="O12" i="26" s="1"/>
  <c r="Y18" i="26"/>
  <c r="Y15" i="26"/>
  <c r="Y14" i="26"/>
  <c r="J52" i="26"/>
  <c r="J51" i="26"/>
  <c r="J50" i="26"/>
  <c r="X16" i="26"/>
  <c r="X15" i="26"/>
  <c r="J46" i="26"/>
  <c r="K46" i="26"/>
  <c r="J47" i="26"/>
  <c r="W19" i="26"/>
  <c r="W17" i="26"/>
  <c r="W16" i="26"/>
  <c r="W15" i="26"/>
  <c r="J40" i="26"/>
  <c r="K43" i="26"/>
  <c r="J43" i="26"/>
  <c r="K42" i="26"/>
  <c r="K41" i="26"/>
  <c r="K39" i="26"/>
  <c r="J39" i="26"/>
  <c r="U20" i="26"/>
  <c r="V18" i="26"/>
  <c r="V17" i="26"/>
  <c r="V15" i="26"/>
  <c r="J36" i="26"/>
  <c r="J35" i="26"/>
  <c r="K35" i="26"/>
  <c r="K34" i="26"/>
  <c r="J33" i="26"/>
  <c r="K32" i="26"/>
  <c r="J28" i="26"/>
  <c r="J27" i="26"/>
  <c r="J26" i="26"/>
  <c r="K26" i="26"/>
  <c r="K30" i="26"/>
  <c r="K29" i="26"/>
  <c r="J29" i="26"/>
  <c r="J23" i="26"/>
  <c r="K21" i="26"/>
  <c r="J18" i="26"/>
  <c r="J17" i="26"/>
  <c r="J16" i="26"/>
  <c r="J14" i="26"/>
  <c r="K13" i="26"/>
  <c r="K9" i="26"/>
  <c r="K8" i="26"/>
  <c r="J8" i="26"/>
  <c r="K7" i="26"/>
  <c r="J7" i="26"/>
  <c r="J6" i="26"/>
  <c r="J5" i="26"/>
  <c r="K5" i="26"/>
  <c r="Z38" i="26"/>
  <c r="Y38" i="26"/>
  <c r="X38" i="26"/>
  <c r="W38" i="26"/>
  <c r="V38" i="26"/>
  <c r="U38" i="26"/>
  <c r="T38" i="26"/>
  <c r="S38" i="26"/>
  <c r="R38" i="26"/>
  <c r="AA37" i="26"/>
  <c r="AA36" i="26"/>
  <c r="AA35" i="26"/>
  <c r="AA34" i="26"/>
  <c r="AA33" i="26"/>
  <c r="AA32" i="26"/>
  <c r="G55" i="26"/>
  <c r="F54" i="26"/>
  <c r="F53" i="26" s="1"/>
  <c r="F51" i="26"/>
  <c r="F50" i="26"/>
  <c r="F47" i="26"/>
  <c r="G47" i="26"/>
  <c r="G46" i="26"/>
  <c r="F46" i="26"/>
  <c r="G45" i="26"/>
  <c r="F45" i="26"/>
  <c r="G44" i="26"/>
  <c r="F37" i="26"/>
  <c r="G40" i="26"/>
  <c r="F40" i="26"/>
  <c r="G39" i="26"/>
  <c r="F38" i="26"/>
  <c r="G37" i="26"/>
  <c r="F26" i="26"/>
  <c r="F30" i="26"/>
  <c r="F33" i="26"/>
  <c r="G32" i="26"/>
  <c r="F31" i="26"/>
  <c r="G31" i="26"/>
  <c r="F29" i="26"/>
  <c r="G26" i="26"/>
  <c r="G25" i="26"/>
  <c r="F22" i="26"/>
  <c r="F21" i="26" s="1"/>
  <c r="G19" i="26"/>
  <c r="G18" i="26" s="1"/>
  <c r="F16" i="26"/>
  <c r="F14" i="26"/>
  <c r="G14" i="26"/>
  <c r="G12" i="26" s="1"/>
  <c r="F8" i="26"/>
  <c r="F6" i="26"/>
  <c r="F10" i="26"/>
  <c r="G9" i="26"/>
  <c r="F9" i="26"/>
  <c r="F7" i="26"/>
  <c r="G6" i="26"/>
  <c r="V29" i="26"/>
  <c r="T29" i="26"/>
  <c r="X28" i="26"/>
  <c r="X27" i="26"/>
  <c r="X25" i="26"/>
  <c r="B32" i="26"/>
  <c r="B31" i="26" s="1"/>
  <c r="C33" i="26"/>
  <c r="C32" i="26"/>
  <c r="C29" i="26"/>
  <c r="B29" i="26"/>
  <c r="C28" i="26"/>
  <c r="C27" i="26"/>
  <c r="B27" i="26"/>
  <c r="W26" i="26"/>
  <c r="W29" i="26" s="1"/>
  <c r="B24" i="26"/>
  <c r="C24" i="26"/>
  <c r="C23" i="26"/>
  <c r="B23" i="26"/>
  <c r="C22" i="26"/>
  <c r="B22" i="26"/>
  <c r="C21" i="26"/>
  <c r="B21" i="26"/>
  <c r="B16" i="26"/>
  <c r="B18" i="26"/>
  <c r="B17" i="26"/>
  <c r="C16" i="26"/>
  <c r="C15" i="26" s="1"/>
  <c r="B12" i="26"/>
  <c r="C12" i="26"/>
  <c r="C11" i="26"/>
  <c r="S24" i="26"/>
  <c r="S29" i="26" s="1"/>
  <c r="R24" i="26"/>
  <c r="R29" i="26" s="1"/>
  <c r="C10" i="26"/>
  <c r="B10" i="26"/>
  <c r="B9" i="26"/>
  <c r="U23" i="26"/>
  <c r="X23" i="26" s="1"/>
  <c r="B5" i="26"/>
  <c r="B6" i="26"/>
  <c r="C6" i="26"/>
  <c r="C5" i="26"/>
  <c r="G56" i="26"/>
  <c r="F41" i="26"/>
  <c r="G41" i="26"/>
  <c r="F32" i="26"/>
  <c r="G29" i="26"/>
  <c r="F25" i="26"/>
  <c r="F13" i="26"/>
  <c r="F5" i="26"/>
  <c r="C9" i="26"/>
  <c r="T20" i="26"/>
  <c r="J41" i="26"/>
  <c r="J10" i="26"/>
  <c r="C26" i="26" l="1"/>
  <c r="O19" i="26"/>
  <c r="O11" i="26"/>
  <c r="O17" i="26"/>
  <c r="O14" i="26"/>
  <c r="O18" i="26"/>
  <c r="J22" i="26"/>
  <c r="O13" i="26"/>
  <c r="O9" i="26"/>
  <c r="K84" i="26"/>
  <c r="O7" i="26"/>
  <c r="O5" i="26"/>
  <c r="T11" i="26"/>
  <c r="J77" i="26"/>
  <c r="R11" i="26"/>
  <c r="V11" i="26"/>
  <c r="W10" i="26"/>
  <c r="J63" i="26"/>
  <c r="O22" i="26" s="1"/>
  <c r="K63" i="26"/>
  <c r="Y20" i="26"/>
  <c r="V20" i="26"/>
  <c r="F43" i="26"/>
  <c r="J4" i="26"/>
  <c r="K4" i="26"/>
  <c r="O4" i="26"/>
  <c r="G43" i="26"/>
  <c r="G4" i="26"/>
  <c r="C20" i="26"/>
  <c r="X26" i="26"/>
  <c r="U29" i="26"/>
  <c r="X24" i="26"/>
  <c r="J59" i="26"/>
  <c r="O21" i="26" s="1"/>
  <c r="C4" i="26"/>
  <c r="B20" i="26"/>
  <c r="B4" i="26"/>
  <c r="C8" i="26"/>
  <c r="G53" i="26"/>
  <c r="F49" i="26"/>
  <c r="G28" i="26"/>
  <c r="G36" i="26"/>
  <c r="F24" i="26"/>
  <c r="F28" i="26"/>
  <c r="G24" i="26"/>
  <c r="F4" i="26"/>
  <c r="B15" i="26"/>
  <c r="AA16" i="26"/>
  <c r="X20" i="26"/>
  <c r="R20" i="26"/>
  <c r="AA17" i="26"/>
  <c r="S20" i="26"/>
  <c r="AA19" i="26"/>
  <c r="W8" i="26"/>
  <c r="AA15" i="26"/>
  <c r="K77" i="26"/>
  <c r="W6" i="26"/>
  <c r="U11" i="26"/>
  <c r="AA14" i="26"/>
  <c r="W5" i="26"/>
  <c r="W7" i="26"/>
  <c r="J84" i="26"/>
  <c r="K31" i="26"/>
  <c r="J49" i="26"/>
  <c r="K45" i="26"/>
  <c r="K25" i="26"/>
  <c r="J31" i="26"/>
  <c r="K38" i="26"/>
  <c r="K12" i="26"/>
  <c r="J25" i="26"/>
  <c r="J45" i="26"/>
  <c r="G116" i="2"/>
  <c r="I18" i="2"/>
  <c r="C899" i="9"/>
  <c r="B899" i="9"/>
  <c r="B897" i="9"/>
  <c r="D895" i="9"/>
  <c r="S9" i="26" l="1"/>
  <c r="J74" i="26"/>
  <c r="W18" i="26"/>
  <c r="J42" i="26"/>
  <c r="F39" i="26"/>
  <c r="F36" i="26" s="1"/>
  <c r="B28" i="26"/>
  <c r="B26" i="26" s="1"/>
  <c r="J72" i="26"/>
  <c r="J15" i="26"/>
  <c r="O16" i="26" s="1"/>
  <c r="F15" i="26"/>
  <c r="F12" i="26" s="1"/>
  <c r="B11" i="26"/>
  <c r="B8" i="26" s="1"/>
  <c r="C31" i="26"/>
  <c r="O24" i="26"/>
  <c r="O25" i="26"/>
  <c r="J69" i="26" l="1"/>
  <c r="O23" i="26" s="1"/>
  <c r="O15" i="26"/>
  <c r="O8" i="26"/>
  <c r="J38" i="26"/>
  <c r="AA18" i="26"/>
  <c r="W20" i="26"/>
  <c r="W9" i="26"/>
  <c r="S11" i="26"/>
  <c r="O6" i="26"/>
  <c r="J1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tc={8F60AAB1-DA9F-45FC-B72E-5F36E54DE226}</author>
    <author>tc={1287CDCD-A0B6-42C4-9143-9107C75D4377}</author>
    <author>tc={4898EDE8-7C41-4D1D-AF91-F02C7FF3FEEF}</author>
    <author>tc={6E47098E-1322-4E90-A4C0-B69C1B443D3F}</author>
    <author>tc={15A462E2-C68A-456C-9E11-FBCA85891287}</author>
    <author>tc={FC4D7F08-04B2-468B-B53E-6020702F2199}</author>
    <author>tc={E5F0881A-B218-49F4-A632-5BABE5D64839}</author>
    <author>tc={6FEB857E-3225-4749-BCD3-11474A92A98F}</author>
    <author>tc={6BCF246B-2AD2-460E-8BA9-488983D448CE}</author>
    <author>tc={41A5CE5A-C70B-4105-A891-08874F937F28}</author>
    <author>tc={5B6837C8-F0F8-4A13-AF5A-D63065BC47BF}</author>
    <author>tc={4766A5EA-D355-46C9-9691-B4BAC681F8FB}</author>
    <author>tc={567D59D4-1867-4606-B90E-F9E11D487A85}</author>
    <author>tc={DEAB5A17-F8AC-4FEA-A1D7-C069C022C395}</author>
    <author>tc={FA2D8B54-E74F-4FA1-B8C1-DAD26B3866DF}</author>
    <author>tc={8A0820C2-B1B0-41C7-8311-1FFA187382CC}</author>
    <author>tc={87F86D35-AD6D-4567-ADEC-3A72E924D7B2}</author>
    <author>tc={2A7CB485-736D-49EC-8C9D-DFF153ECA85A}</author>
    <author>tc={01681E5A-F12F-4ABF-A682-E1F856985226}</author>
    <author>tc={170CA5B8-E31B-4949-A994-0D8B0931CC16}</author>
    <author>tc={AA6F9416-FE62-458A-AFA0-AF2BB0C56642}</author>
    <author>tc={ADBC20CB-F8AE-44DD-B536-9126751610B4}</author>
    <author>tc={2336EAE3-AE93-405F-B570-FD4395A8B7F2}</author>
    <author>tc={65D95BEF-605E-4131-B08C-B1AF816E681A}</author>
    <author>tc={2FD810D6-1658-432D-9075-CAE6863F37DC}</author>
    <author>tc={239554EF-B27C-4539-8628-E0A042947339}</author>
    <author>tc={63E88B17-BB99-4FB7-87C8-B66589941449}</author>
    <author>tc={5101B793-C55C-4147-80E5-F5BC19F932D7}</author>
    <author>tc={40D51487-F11F-4508-ACB3-348558D9CF21}</author>
    <author>tc={65ED5695-50E4-4500-8052-225BAB65B65A}</author>
    <author>tc={373380B7-3653-4100-A05E-6AB6946EF8CB}</author>
    <author>tc={65255A2A-132E-4C38-91F5-5B2D98CE8F42}</author>
    <author>tc={D50B4A9C-4425-4BF3-BF99-418D2E7FF3DD}</author>
    <author>tc={685CFA01-8E2D-4B5E-AAF8-CEA2E145B60B}</author>
    <author>tc={77931EE2-FEA8-4501-A963-87B9C4A0462F}</author>
    <author>tc={D9EEB2D4-1587-41EE-AFA4-6459D357E670}</author>
    <author>tc={93C0B7BC-A407-4865-BEDF-EFD9BEBFEB71}</author>
    <author>tc={7FAB93F1-049C-4547-8865-92AE846E3F7D}</author>
    <author>tc={1D1D74FD-228A-4E93-B59E-85F4844127E9}</author>
    <author>tc={E58CEF10-90D5-4A2C-B667-FF8C1FCA4DC8}</author>
    <author>tc={5635FB0C-E3D8-4C5D-9402-4D81F2FAA2A6}</author>
    <author>tc={A9EE38AF-3FF4-425C-96FA-6302C8757DC8}</author>
    <author>tc={04C49A30-F978-4443-9574-D4DEBB049DA9}</author>
    <author>tc={2FC4402B-3C5E-4D5E-836F-80E25E2F4D37}</author>
    <author>tc={FB102F91-127E-45DC-83C1-E46436699AFF}</author>
    <author>tc={D17A7087-597B-46FD-AD95-092658CC5A06}</author>
    <author>tc={A8253F38-F0AA-463D-990C-CA6DD3B719D7}</author>
    <author>tc={489DFC6F-6998-4116-A3C7-8D5183031D07}</author>
    <author>tc={814A26BB-5DD6-4D88-9F04-E5F71FA5D8C5}</author>
    <author>tc={A5D065A3-309E-4352-A95B-8B52437A501B}</author>
    <author>tc={4F3CFAD6-B73E-42EE-BD32-9F00D69CE962}</author>
    <author>tc={2F5AE776-B6E5-4A7E-9CF7-1A0974B3B2E9}</author>
    <author>tc={4BC0D53C-46D1-426C-A937-4DA3D45610B1}</author>
    <author>tc={1A616D70-3D92-46A4-9CBD-94F40EC13131}</author>
    <author>tc={089A9A39-60C1-4610-BB4F-9212CCDCF6AF}</author>
    <author>tc={C6AE1390-70DB-4FC9-B8B1-A7007A745B71}</author>
    <author>tc={F9222343-0E99-45C1-BDD5-A413B1887118}</author>
    <author>tc={BA684631-892D-4321-9FF5-5948785F1232}</author>
  </authors>
  <commentList>
    <comment ref="E2" authorId="0" shapeId="0" xr:uid="{8F60AAB1-DA9F-45FC-B72E-5F36E54DE226}">
      <text>
        <t>[Threaded comment]
Your version of Excel allows you to read this threaded comment; however, any edits to it will get removed if the file is opened in a newer version of Excel. Learn more: https://go.microsoft.com/fwlink/?linkid=870924
Comment:
    @Michelle Levinson when laws/incentives mention "alt fuel incentive/requirement", do you know if that typically includes EV option or does it depend? the first few I've looked at I cannot really tell either way
Reply:
    Good Q. Generally "alt fuels" DOES include EVs. However, we should probably filter out laws like this, as they are only relevant for ESBs ONCE ESBs reach cost parity.</t>
      </text>
    </comment>
    <comment ref="E10" authorId="1" shapeId="0" xr:uid="{1287CDCD-A0B6-42C4-9143-9107C75D4377}">
      <text>
        <t>[Threaded comment]
Your version of Excel allows you to read this threaded comment; however, any edits to it will get removed if the file is opened in a newer version of Excel. Learn more: https://go.microsoft.com/fwlink/?linkid=870924
Comment:
    this wouldn't fund ESBs, but the fees it collects go into the Electric Transportation Infrastructure Grant Program which may be a path of funding for ESBs and/or infrastructure
Reply:
    Good flag! Since you have the EVSE Grant program listed, I don't think we also need this</t>
      </text>
    </comment>
    <comment ref="E14" authorId="2" shapeId="0" xr:uid="{4898EDE8-7C41-4D1D-AF91-F02C7FF3FEEF}">
      <text>
        <t>[Threaded comment]
Your version of Excel allows you to read this threaded comment; however, any edits to it will get removed if the file is opened in a newer version of Excel. Learn more: https://go.microsoft.com/fwlink/?linkid=870924
Comment:
    don't think tax is helpful, but reporting side may be of interest to us on data collection side of ESBs?
Reply:
    That is a great point. I think we're hoping for data collection methods that are consistent across states, but that may not be available. If you have time you could poke around for the report &amp; then send to Leah + Lydia (P1) to flag.</t>
      </text>
    </comment>
    <comment ref="E17" authorId="3" shapeId="0" xr:uid="{6E47098E-1322-4E90-A4C0-B69C1B443D3F}">
      <text>
        <t>[Threaded comment]
Your version of Excel allows you to read this threaded comment; however, any edits to it will get removed if the file is opened in a newer version of Excel. Learn more: https://go.microsoft.com/fwlink/?linkid=870924
Comment:
    Relevant to ESBs, but most likely not helpful as fee for EV ownership, not incentive
Reply:
    Good flag. For "bad policies" like this that increase hurdles for ESBs, please copy onto "bad policies" tab :)</t>
      </text>
    </comment>
    <comment ref="E21" authorId="4" shapeId="0" xr:uid="{15A462E2-C68A-456C-9E11-FBCA85891287}">
      <text>
        <t>[Threaded comment]
Your version of Excel allows you to read this threaded comment; however, any edits to it will get removed if the file is opened in a newer version of Excel. Learn more: https://go.microsoft.com/fwlink/?linkid=870924
Comment:
    from my understanding this is for light duty vehicles only
Reply:
    Based ONLY  on my read of the description, it seems that it could be broader than light duty; however, it only applies to state-owned vehicles so it would be moot except in states where the state owns school buses (South Carolina is like this).</t>
      </text>
    </comment>
    <comment ref="E23" authorId="5" shapeId="0" xr:uid="{FC4D7F08-04B2-468B-B53E-6020702F2199}">
      <text>
        <t>[Threaded comment]
Your version of Excel allows you to read this threaded comment; however, any edits to it will get removed if the file is opened in a newer version of Excel. Learn more: https://go.microsoft.com/fwlink/?linkid=870924
Comment:
    could be helpful for SDs buying buses through dealer, get all up-to-date incentive information
Reply:
    It is helpful information, but not an actual program that will financially support ESBs so we will not include.</t>
      </text>
    </comment>
    <comment ref="E47" authorId="6" shapeId="0" xr:uid="{E5F0881A-B218-49F4-A632-5BABE5D64839}">
      <text>
        <t>[Threaded comment]
Your version of Excel allows you to read this threaded comment; however, any edits to it will get removed if the file is opened in a newer version of Excel. Learn more: https://go.microsoft.com/fwlink/?linkid=870924
Comment:
    Not incentive, but does impact SDs
Reply:
    yes it impacts but since not incentive lets skip</t>
      </text>
    </comment>
    <comment ref="E48" authorId="7" shapeId="0" xr:uid="{6FEB857E-3225-4749-BCD3-11474A92A98F}">
      <text>
        <t>[Threaded comment]
Your version of Excel allows you to read this threaded comment; however, any edits to it will get removed if the file is opened in a newer version of Excel. Learn more: https://go.microsoft.com/fwlink/?linkid=870924
Comment:
    Not incentive, but does impact SDs
Reply:
    This si probably not relevant for school buses bc it only covers passenger cars and light trucks (smaller vehicles)</t>
      </text>
    </comment>
    <comment ref="E50" authorId="8" shapeId="0" xr:uid="{6BCF246B-2AD2-460E-8BA9-488983D448CE}">
      <text>
        <t>[Threaded comment]
Your version of Excel allows you to read this threaded comment; however, any edits to it will get removed if the file is opened in a newer version of Excel. Learn more: https://go.microsoft.com/fwlink/?linkid=870924
Comment:
    maybe?
Reply:
    I think yes -- tho it doens't list electric, it says "not limited to"</t>
      </text>
    </comment>
    <comment ref="F52" authorId="9" shapeId="0" xr:uid="{41A5CE5A-C70B-4105-A891-08874F937F28}">
      <text>
        <t xml:space="preserve">[Threaded comment]
Your version of Excel allows you to read this threaded comment; however, any edits to it will get removed if the file is opened in a newer version of Excel. Learn more: https://go.microsoft.com/fwlink/?linkid=870924
Comment:
    for residential use </t>
      </text>
    </comment>
    <comment ref="E64" authorId="10" shapeId="0" xr:uid="{5B6837C8-F0F8-4A13-AF5A-D63065BC47BF}">
      <text>
        <t>[Threaded comment]
Your version of Excel allows you to read this threaded comment; however, any edits to it will get removed if the file is opened in a newer version of Excel. Learn more: https://go.microsoft.com/fwlink/?linkid=870924
Comment:
    could be a resource to find financial incentives
Reply:
    True but for the purpose of this tool we can skip</t>
      </text>
    </comment>
    <comment ref="B70" authorId="11" shapeId="0" xr:uid="{4766A5EA-D355-46C9-9691-B4BAC681F8FB}">
      <text>
        <t>[Threaded comment]
Your version of Excel allows you to read this threaded comment; however, any edits to it will get removed if the file is opened in a newer version of Excel. Learn more: https://go.microsoft.com/fwlink/?linkid=870924
Comment:
    marking as not relevant due this eligible vehicle list, no school buses: http://valleyair.org/grants/documents/driveclean/Drive_Clean_Rebate_Program_Vehicles.pdf</t>
      </text>
    </comment>
    <comment ref="C76" authorId="12" shapeId="0" xr:uid="{567D59D4-1867-4606-B90E-F9E11D487A85}">
      <text>
        <t>[Threaded comment]
Your version of Excel allows you to read this threaded comment; however, any edits to it will get removed if the file is opened in a newer version of Excel. Learn more: https://go.microsoft.com/fwlink/?linkid=870924
Comment:
    marking as Y as there is no info on funding allocation. Important to note that the word "bus" is crossed out in the bill, suggesting funding is available only for heavy-duty trucks</t>
      </text>
    </comment>
    <comment ref="E82" authorId="13" shapeId="0" xr:uid="{DEAB5A17-F8AC-4FEA-A1D7-C069C022C395}">
      <text>
        <t>[Threaded comment]
Your version of Excel allows you to read this threaded comment; however, any edits to it will get removed if the file is opened in a newer version of Excel. Learn more: https://go.microsoft.com/fwlink/?linkid=870924
Comment:
    does not specify residential only, so maybe SDs could use, not sure
Reply:
    Your instinct is correct that It is for personal vehicles only, even though in this particular summary it doesn't specify.</t>
      </text>
    </comment>
    <comment ref="E83" authorId="14" shapeId="0" xr:uid="{FA2D8B54-E74F-4FA1-B8C1-DAD26B3866DF}">
      <text>
        <t>[Threaded comment]
Your version of Excel allows you to read this threaded comment; however, any edits to it will get removed if the file is opened in a newer version of Excel. Learn more: https://go.microsoft.com/fwlink/?linkid=870924
Comment:
    @Alyssa Curran -- I changed this from an N to a Y bc this could be helpful for private contractors</t>
      </text>
    </comment>
    <comment ref="E87" authorId="15" shapeId="0" xr:uid="{8A0820C2-B1B0-41C7-8311-1FFA187382CC}">
      <text>
        <t>[Threaded comment]
Your version of Excel allows you to read this threaded comment; however, any edits to it will get removed if the file is opened in a newer version of Excel. Learn more: https://go.microsoft.com/fwlink/?linkid=870924
Comment:
    not funding, but could be useful information for SDs transitioning fleets
Reply:
    Yes, but I think ensuring this is enforced is beyond the scope of our project, so no need to track</t>
      </text>
    </comment>
    <comment ref="E90" authorId="16" shapeId="0" xr:uid="{87F86D35-AD6D-4567-ADEC-3A72E924D7B2}">
      <text>
        <t>[Threaded comment]
Your version of Excel allows you to read this threaded comment; however, any edits to it will get removed if the file is opened in a newer version of Excel. Learn more: https://go.microsoft.com/fwlink/?linkid=870924
Comment:
    fee for registering EV
Reply:
    noted in bad policies tab</t>
      </text>
    </comment>
    <comment ref="C129" authorId="17" shapeId="0" xr:uid="{2A7CB485-736D-49EC-8C9D-DFF153ECA85A}">
      <text>
        <t>[Threaded comment]
Your version of Excel allows you to read this threaded comment; however, any edits to it will get removed if the file is opened in a newer version of Excel. Learn more: https://go.microsoft.com/fwlink/?linkid=870924
Comment:
    Excluding for eligibility, residences only: "EV customers who install an ENERGY STAR Level 2 (240) EV charger in their residence are eligible for $150 rebate." https://www.ci.azusa.ca.us/1625/Plug-In-Electric-Vehicles</t>
      </text>
    </comment>
    <comment ref="E177" authorId="18" shapeId="0" xr:uid="{01681E5A-F12F-4ABF-A682-E1F856985226}">
      <text>
        <t>[Threaded comment]
Your version of Excel allows you to read this threaded comment; however, any edits to it will get removed if the file is opened in a newer version of Excel. Learn more: https://go.microsoft.com/fwlink/?linkid=870924
Comment:
    maybe; mention medium/heavy duty trucks, but incentive ends Jan 1, 2022
Reply:
    The funds for conversion end in 2022 but for new purchase looks like they'll still be available.</t>
      </text>
    </comment>
    <comment ref="F198" authorId="19" shapeId="0" xr:uid="{170CA5B8-E31B-4949-A994-0D8B0931CC16}">
      <text>
        <t>[Threaded comment]
Your version of Excel allows you to read this threaded comment; however, any edits to it will get removed if the file is opened in a newer version of Excel. Learn more: https://go.microsoft.com/fwlink/?linkid=870924
Comment:
    first state so far that does not charge more for registration of EV</t>
      </text>
    </comment>
    <comment ref="E238" authorId="20" shapeId="0" xr:uid="{AA6F9416-FE62-458A-AFA0-AF2BB0C56642}">
      <text>
        <t>[Threaded comment]
Your version of Excel allows you to read this threaded comment; however, any edits to it will get removed if the file is opened in a newer version of Excel. Learn more: https://go.microsoft.com/fwlink/?linkid=870924
Comment:
    also known as Heavy-Duty Vehicle Rebate Program
Reply:
    for Heavy-Duty, they will only rebate natural gas. All other vehicles rebate ZEV. Bad policy?</t>
      </text>
    </comment>
    <comment ref="E281" authorId="21" shapeId="0" xr:uid="{ADBC20CB-F8AE-44DD-B536-9126751610B4}">
      <text>
        <t>[Threaded comment]
Your version of Excel allows you to read this threaded comment; however, any edits to it will get removed if the file is opened in a newer version of Excel. Learn more: https://go.microsoft.com/fwlink/?linkid=870924
Comment:
    would this be considered a bad policy?</t>
      </text>
    </comment>
    <comment ref="E296" authorId="22" shapeId="0" xr:uid="{2336EAE3-AE93-405F-B570-FD4395A8B7F2}">
      <text>
        <t>[Threaded comment]
Your version of Excel allows you to read this threaded comment; however, any edits to it will get removed if the file is opened in a newer version of Excel. Learn more: https://go.microsoft.com/fwlink/?linkid=870924
Comment:
    I think yes, as this would cut SD fleet registration costs</t>
      </text>
    </comment>
    <comment ref="E301" authorId="23" shapeId="0" xr:uid="{65D95BEF-605E-4131-B08C-B1AF816E681A}">
      <text>
        <t>[Threaded comment]
Your version of Excel allows you to read this threaded comment; however, any edits to it will get removed if the file is opened in a newer version of Excel. Learn more: https://go.microsoft.com/fwlink/?linkid=870924
Comment:
    maybe. could this include SDs that use v2g/v2x?
Reply:
    MOST definitely. Good flag.</t>
      </text>
    </comment>
    <comment ref="E312" authorId="24" shapeId="0" xr:uid="{2FD810D6-1658-432D-9075-CAE6863F37DC}">
      <text>
        <t>[Threaded comment]
Your version of Excel allows you to read this threaded comment; however, any edits to it will get removed if the file is opened in a newer version of Excel. Learn more: https://go.microsoft.com/fwlink/?linkid=870924
Comment:
    @Michelle Levinson would this be applicable to v2g pilots?
Reply:
    I like how you're thinking but actually I think this is intended for vehicle/technology manufacturers</t>
      </text>
    </comment>
    <comment ref="E372" authorId="25" shapeId="0" xr:uid="{239554EF-B27C-4539-8628-E0A042947339}">
      <text>
        <t xml:space="preserve">[Threaded comment]
Your version of Excel allows you to read this threaded comment; however, any edits to it will get removed if the file is opened in a newer version of Excel. Learn more: https://go.microsoft.com/fwlink/?linkid=870924
Comment:
    called MDE on 2/17 requesting further information on the funding allocations and was told they will call me back with more information as they didn't know </t>
      </text>
    </comment>
    <comment ref="D390" authorId="26" shapeId="0" xr:uid="{63E88B17-BB99-4FB7-87C8-B66589941449}">
      <text>
        <t>[Threaded comment]
Your version of Excel allows you to read this threaded comment; however, any edits to it will get removed if the file is opened in a newer version of Excel. Learn more: https://go.microsoft.com/fwlink/?linkid=870924
Comment:
    new - may be just light-duty but potentially an SD could apply if willing to make chargers public when not using. Baltimore City sent us this and was interested</t>
      </text>
    </comment>
    <comment ref="D391" authorId="27" shapeId="0" xr:uid="{5101B793-C55C-4147-80E5-F5BC19F932D7}">
      <text>
        <t>[Threaded comment]
Your version of Excel allows you to read this threaded comment; however, any edits to it will get removed if the file is opened in a newer version of Excel. Learn more: https://go.microsoft.com/fwlink/?linkid=870924
Comment:
    new - may be just light-duty but potentially an SD could apply if willing to make chargers public when not using. Baltimore City sent us this and was interested</t>
      </text>
    </comment>
    <comment ref="E448" authorId="28" shapeId="0" xr:uid="{40D51487-F11F-4508-ACB3-348558D9CF21}">
      <text>
        <t>[Threaded comment]
Your version of Excel allows you to read this threaded comment; however, any edits to it will get removed if the file is opened in a newer version of Excel. Learn more: https://go.microsoft.com/fwlink/?linkid=870924
Comment:
    specifies transit buses, I believe that means it would exclude SBs since it is specific?
Reply:
    I went to the website and found the MO-specific SB program</t>
      </text>
    </comment>
    <comment ref="E457" authorId="29" shapeId="0" xr:uid="{65ED5695-50E4-4500-8052-225BAB65B65A}">
      <text>
        <t>[Threaded comment]
Your version of Excel allows you to read this threaded comment; however, any edits to it will get removed if the file is opened in a newer version of Excel. Learn more: https://go.microsoft.com/fwlink/?linkid=870924
Comment:
    specifies transit buses, I believe that means it would exclude SBs since it is specific?</t>
      </text>
    </comment>
    <comment ref="E462" authorId="30" shapeId="0" xr:uid="{373380B7-3653-4100-A05E-6AB6946EF8CB}">
      <text>
        <t>[Threaded comment]
Your version of Excel allows you to read this threaded comment; however, any edits to it will get removed if the file is opened in a newer version of Excel. Learn more: https://go.microsoft.com/fwlink/?linkid=870924
Comment:
    note name change: 2021 North Carolina Diesel Emissions Reduction Grant</t>
      </text>
    </comment>
    <comment ref="E464" authorId="31" shapeId="0" xr:uid="{65255A2A-132E-4C38-91F5-5B2D98CE8F42}">
      <text>
        <t>[Threaded comment]
Your version of Excel allows you to read this threaded comment; however, any edits to it will get removed if the file is opened in a newer version of Excel. Learn more: https://go.microsoft.com/fwlink/?linkid=870924
Comment:
    not sure if applicable
Reply:
    Probably super rare to use but could apply assuming Electricity is a qualified alternative fuel</t>
      </text>
    </comment>
    <comment ref="E518" authorId="32" shapeId="0" xr:uid="{D50B4A9C-4425-4BF3-BF99-418D2E7FF3DD}">
      <text>
        <t>[Threaded comment]
Your version of Excel allows you to read this threaded comment; however, any edits to it will get removed if the file is opened in a newer version of Excel. Learn more: https://go.microsoft.com/fwlink/?linkid=870924
Comment:
    I believe this is for just residential
Reply:
    agree</t>
      </text>
    </comment>
    <comment ref="E559" authorId="33" shapeId="0" xr:uid="{685CFA01-8E2D-4B5E-AAF8-CEA2E145B60B}">
      <text>
        <t>[Threaded comment]
Your version of Excel allows you to read this threaded comment; however, any edits to it will get removed if the file is opened in a newer version of Excel. Learn more: https://go.microsoft.com/fwlink/?linkid=870924
Comment:
    Plans may include ESB funding
Reply:
    yes, but we'd need to wait until plan is published and then acted on in the form of them establishing some type of program. That program would then fit in here.</t>
      </text>
    </comment>
    <comment ref="E562" authorId="34" shapeId="0" xr:uid="{77931EE2-FEA8-4501-A963-87B9C4A0462F}">
      <text>
        <t>[Threaded comment]
Your version of Excel allows you to read this threaded comment; however, any edits to it will get removed if the file is opened in a newer version of Excel. Learn more: https://go.microsoft.com/fwlink/?linkid=870924
Comment:
    could this include v2g/v2x?
Reply:
    Among many things -- this one is very broad.</t>
      </text>
    </comment>
    <comment ref="E572" authorId="35" shapeId="0" xr:uid="{D9EEB2D4-1587-41EE-AFA4-6459D357E670}">
      <text>
        <t>[Threaded comment]
Your version of Excel allows you to read this threaded comment; however, any edits to it will get removed if the file is opened in a newer version of Excel. Learn more: https://go.microsoft.com/fwlink/?linkid=870924
Comment:
    maybe...if the local gov't purchases SBs?
Reply:
    Agree, ESPECIALLY bc this says that infrastructure is eligible.</t>
      </text>
    </comment>
    <comment ref="E602" authorId="36" shapeId="0" xr:uid="{93C0B7BC-A407-4865-BEDF-EFD9BEBFEB71}">
      <text>
        <t>[Threaded comment]
Your version of Excel allows you to read this threaded comment; however, any edits to it will get removed if the file is opened in a newer version of Excel. Learn more: https://go.microsoft.com/fwlink/?linkid=870924
Comment:
    Yes, but no funding currently available. Maybe in the future?
Reply:
    keep it then!</t>
      </text>
    </comment>
    <comment ref="C622" authorId="37" shapeId="0" xr:uid="{7FAB93F1-049C-4547-8865-92AE846E3F7D}">
      <text>
        <t>[Threaded comment]
Your version of Excel allows you to read this threaded comment; however, any edits to it will get removed if the file is opened in a newer version of Excel. Learn more: https://go.microsoft.com/fwlink/?linkid=870924
Comment:
    Residential rebate - only $200, no school bus offering but maybe a one off engagement if school reaches out</t>
      </text>
    </comment>
    <comment ref="E624" authorId="38" shapeId="0" xr:uid="{1D1D74FD-228A-4E93-B59E-85F4844127E9}">
      <text>
        <t>[Threaded comment]
Your version of Excel allows you to read this threaded comment; however, any edits to it will get removed if the file is opened in a newer version of Excel. Learn more: https://go.microsoft.com/fwlink/?linkid=870924
Comment:
    bad policy?</t>
      </text>
    </comment>
    <comment ref="E643" authorId="39" shapeId="0" xr:uid="{E58CEF10-90D5-4A2C-B667-FF8C1FCA4DC8}">
      <text>
        <t>[Threaded comment]
Your version of Excel allows you to read this threaded comment; however, any edits to it will get removed if the file is opened in a newer version of Excel. Learn more: https://go.microsoft.com/fwlink/?linkid=870924
Comment:
    Appears to be a law supporting ESB adoption but no  monetary incentive.</t>
      </text>
    </comment>
    <comment ref="E644" authorId="40" shapeId="0" xr:uid="{5635FB0C-E3D8-4C5D-9402-4D81F2FAA2A6}">
      <text>
        <t>[Threaded comment]
Your version of Excel allows you to read this threaded comment; however, any edits to it will get removed if the file is opened in a newer version of Excel. Learn more: https://go.microsoft.com/fwlink/?linkid=870924
Comment:
    don't think this applies to medium heavy vehicles
Reply:
    you're right -- and the/a reason is that the MSRP for MHDVs is much higher than the cap listed here.</t>
      </text>
    </comment>
    <comment ref="B651" authorId="41" shapeId="0" xr:uid="{A9EE38AF-3FF4-425C-96FA-6302C8757DC8}">
      <text>
        <t>[Threaded comment]
Your version of Excel allows you to read this threaded comment; however, any edits to it will get removed if the file is opened in a newer version of Excel. Learn more: https://go.microsoft.com/fwlink/?linkid=870924
Comment:
    change to N</t>
      </text>
    </comment>
    <comment ref="C651" authorId="42" shapeId="0" xr:uid="{04C49A30-F978-4443-9574-D4DEBB049DA9}">
      <text>
        <t>[Threaded comment]
Your version of Excel allows you to read this threaded comment; however, any edits to it will get removed if the file is opened in a newer version of Excel. Learn more: https://go.microsoft.com/fwlink/?linkid=870924
Comment:
    I would assume we arent including rates
Reply:
    we did decide to include those initially as it would help SD save $$
@Michelle Levinson is that still the plan?</t>
      </text>
    </comment>
    <comment ref="E651" authorId="43" shapeId="0" xr:uid="{2FC4402B-3C5E-4D5E-836F-80E25E2F4D37}">
      <text>
        <t xml:space="preserve">[Threaded comment]
Your version of Excel allows you to read this threaded comment; however, any edits to it will get removed if the file is opened in a newer version of Excel. Learn more: https://go.microsoft.com/fwlink/?linkid=870924
Comment:
    on the website it explains "This credit is not applicable to separately metered Electric Vehicle Time of Use option."
Reply:
    Additionally, I think this rate only applies to residential customers, this should be marked "not relevant" </t>
      </text>
    </comment>
    <comment ref="C666" authorId="44" shapeId="0" xr:uid="{FB102F91-127E-45DC-83C1-E46436699AFF}">
      <text>
        <t>[Threaded comment]
Your version of Excel allows you to read this threaded comment; however, any edits to it will get removed if the file is opened in a newer version of Excel. Learn more: https://go.microsoft.com/fwlink/?linkid=870924
Comment:
    not found</t>
      </text>
    </comment>
    <comment ref="E666" authorId="45" shapeId="0" xr:uid="{D17A7087-597B-46FD-AD95-092658CC5A06}">
      <text>
        <t>[Threaded comment]
Your version of Excel allows you to read this threaded comment; however, any edits to it will get removed if the file is opened in a newer version of Excel. Learn more: https://go.microsoft.com/fwlink/?linkid=870924
Comment:
    "AFTA is not a grant program, but a program through which a qualified, a professional consulting firm is assigned by DEP to work directly with eligible organizations for the purpose of developing technically viable and economically sustainable alternative fueling strategies."</t>
      </text>
    </comment>
    <comment ref="C667" authorId="46" shapeId="0" xr:uid="{A8253F38-F0AA-463D-990C-CA6DD3B719D7}">
      <text>
        <t>[Threaded comment]
Your version of Excel allows you to read this threaded comment; however, any edits to it will get removed if the file is opened in a newer version of Excel. Learn more: https://go.microsoft.com/fwlink/?linkid=870924
Comment:
    only light duty are eligible</t>
      </text>
    </comment>
    <comment ref="C668" authorId="47" shapeId="0" xr:uid="{489DFC6F-6998-4116-A3C7-8D5183031D07}">
      <text>
        <t>[Threaded comment]
Your version of Excel allows you to read this threaded comment; however, any edits to it will get removed if the file is opened in a newer version of Excel. Learn more: https://go.microsoft.com/fwlink/?linkid=870924
Comment:
    For light-duty</t>
      </text>
    </comment>
    <comment ref="C670" authorId="48" shapeId="0" xr:uid="{814A26BB-5DD6-4D88-9F04-E5F71FA5D8C5}">
      <text>
        <t>[Threaded comment]
Your version of Excel allows you to read this threaded comment; however, any edits to it will get removed if the file is opened in a newer version of Excel. Learn more: https://go.microsoft.com/fwlink/?linkid=870924
Comment:
    New</t>
      </text>
    </comment>
    <comment ref="C677" authorId="49" shapeId="0" xr:uid="{A5D065A3-309E-4352-A95B-8B52437A501B}">
      <text>
        <t>[Threaded comment]
Your version of Excel allows you to read this threaded comment; however, any edits to it will get removed if the file is opened in a newer version of Excel. Learn more: https://go.microsoft.com/fwlink/?linkid=870924
Comment:
    New</t>
      </text>
    </comment>
    <comment ref="C686" authorId="50" shapeId="0" xr:uid="{4F3CFAD6-B73E-42EE-BD32-9F00D69CE962}">
      <text>
        <t xml:space="preserve">[Threaded comment]
Your version of Excel allows you to read this threaded comment; however, any edits to it will get removed if the file is opened in a newer version of Excel. Learn more: https://go.microsoft.com/fwlink/?linkid=870924
Comment:
    nothing available on PPL's website for EV chargers
Reply:
    marking as Y because there is no relevant info on website </t>
      </text>
    </comment>
    <comment ref="C689" authorId="51" shapeId="0" xr:uid="{2F5AE776-B6E5-4A7E-9CF7-1A0974B3B2E9}">
      <text>
        <t>[Threaded comment]
Your version of Excel allows you to read this threaded comment; however, any edits to it will get removed if the file is opened in a newer version of Excel. Learn more: https://go.microsoft.com/fwlink/?linkid=870924
Comment:
    light-duty</t>
      </text>
    </comment>
    <comment ref="C692" authorId="52" shapeId="0" xr:uid="{4BC0D53C-46D1-426C-A937-4DA3D45610B1}">
      <text>
        <t>[Threaded comment]
Your version of Excel allows you to read this threaded comment; however, any edits to it will get removed if the file is opened in a newer version of Excel. Learn more: https://go.microsoft.com/fwlink/?linkid=870924
Comment:
    Note also references Fleet Advisory serivice</t>
      </text>
    </comment>
    <comment ref="C693" authorId="53" shapeId="0" xr:uid="{1A616D70-3D92-46A4-9CBD-94F40EC13131}">
      <text>
        <t>[Threaded comment]
Your version of Excel allows you to read this threaded comment; however, any edits to it will get removed if the file is opened in a newer version of Excel. Learn more: https://go.microsoft.com/fwlink/?linkid=870924
Comment:
    Added as a note on the Electric Vehicle Charging Station Program</t>
      </text>
    </comment>
    <comment ref="C714" authorId="54" shapeId="0" xr:uid="{089A9A39-60C1-4610-BB4F-9212CCDCF6AF}">
      <text>
        <t>[Threaded comment]
Your version of Excel allows you to read this threaded comment; however, any edits to it will get removed if the file is opened in a newer version of Excel. Learn more: https://go.microsoft.com/fwlink/?linkid=870924
Comment:
    Didn't actually find this one, but sounds similar to the ERIG program</t>
      </text>
    </comment>
    <comment ref="C723" authorId="55" shapeId="0" xr:uid="{C6AE1390-70DB-4FC9-B8B1-A7007A745B71}">
      <text>
        <t>[Threaded comment]
Your version of Excel allows you to read this threaded comment; however, any edits to it will get removed if the file is opened in a newer version of Excel. Learn more: https://go.microsoft.com/fwlink/?linkid=870924
Comment:
    the recipient of this rebate must be an Austin Energy commercial or multifamily customer - not sure if school districts apply?</t>
      </text>
    </comment>
    <comment ref="E853" authorId="56" shapeId="0" xr:uid="{F9222343-0E99-45C1-BDD5-A413B1887118}">
      <text>
        <t>[Threaded comment]
Your version of Excel allows you to read this threaded comment; however, any edits to it will get removed if the file is opened in a newer version of Excel. Learn more: https://go.microsoft.com/fwlink/?linkid=870924
Comment:
    may be helpful for P1</t>
      </text>
    </comment>
    <comment ref="E882" authorId="57" shapeId="0" xr:uid="{BA684631-892D-4321-9FF5-5948785F1232}">
      <text>
        <t>[Threaded comment]
Your version of Excel allows you to read this threaded comment; however, any edits to it will get removed if the file is opened in a newer version of Excel. Learn more: https://go.microsoft.com/fwlink/?linkid=870924
Comment:
    to add to bad policies, but also want to make note of WV and yet another law protecting coal</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0">
    <bk>
      <extLst>
        <ext uri="{3e2802c4-a4d2-4d8b-9148-e3be6c30e623}">
          <xlrd:rvb i="0"/>
        </ext>
      </extLst>
    </bk>
    <bk>
      <extLst>
        <ext uri="{3e2802c4-a4d2-4d8b-9148-e3be6c30e623}">
          <xlrd:rvb i="89"/>
        </ext>
      </extLst>
    </bk>
    <bk>
      <extLst>
        <ext uri="{3e2802c4-a4d2-4d8b-9148-e3be6c30e623}">
          <xlrd:rvb i="78"/>
        </ext>
      </extLst>
    </bk>
    <bk>
      <extLst>
        <ext uri="{3e2802c4-a4d2-4d8b-9148-e3be6c30e623}">
          <xlrd:rvb i="80"/>
        </ext>
      </extLst>
    </bk>
    <bk>
      <extLst>
        <ext uri="{3e2802c4-a4d2-4d8b-9148-e3be6c30e623}">
          <xlrd:rvb i="98"/>
        </ext>
      </extLst>
    </bk>
    <bk>
      <extLst>
        <ext uri="{3e2802c4-a4d2-4d8b-9148-e3be6c30e623}">
          <xlrd:rvb i="115"/>
        </ext>
      </extLst>
    </bk>
    <bk>
      <extLst>
        <ext uri="{3e2802c4-a4d2-4d8b-9148-e3be6c30e623}">
          <xlrd:rvb i="85"/>
        </ext>
      </extLst>
    </bk>
    <bk>
      <extLst>
        <ext uri="{3e2802c4-a4d2-4d8b-9148-e3be6c30e623}">
          <xlrd:rvb i="96"/>
        </ext>
      </extLst>
    </bk>
    <bk>
      <extLst>
        <ext uri="{3e2802c4-a4d2-4d8b-9148-e3be6c30e623}">
          <xlrd:rvb i="105"/>
        </ext>
      </extLst>
    </bk>
    <bk>
      <extLst>
        <ext uri="{3e2802c4-a4d2-4d8b-9148-e3be6c30e623}">
          <xlrd:rvb i="111"/>
        </ext>
      </extLst>
    </bk>
    <bk>
      <extLst>
        <ext uri="{3e2802c4-a4d2-4d8b-9148-e3be6c30e623}">
          <xlrd:rvb i="77"/>
        </ext>
      </extLst>
    </bk>
    <bk>
      <extLst>
        <ext uri="{3e2802c4-a4d2-4d8b-9148-e3be6c30e623}">
          <xlrd:rvb i="110"/>
        </ext>
      </extLst>
    </bk>
    <bk>
      <extLst>
        <ext uri="{3e2802c4-a4d2-4d8b-9148-e3be6c30e623}">
          <xlrd:rvb i="82"/>
        </ext>
      </extLst>
    </bk>
    <bk>
      <extLst>
        <ext uri="{3e2802c4-a4d2-4d8b-9148-e3be6c30e623}">
          <xlrd:rvb i="73"/>
        </ext>
      </extLst>
    </bk>
    <bk>
      <extLst>
        <ext uri="{3e2802c4-a4d2-4d8b-9148-e3be6c30e623}">
          <xlrd:rvb i="87"/>
        </ext>
      </extLst>
    </bk>
    <bk>
      <extLst>
        <ext uri="{3e2802c4-a4d2-4d8b-9148-e3be6c30e623}">
          <xlrd:rvb i="97"/>
        </ext>
      </extLst>
    </bk>
    <bk>
      <extLst>
        <ext uri="{3e2802c4-a4d2-4d8b-9148-e3be6c30e623}">
          <xlrd:rvb i="95"/>
        </ext>
      </extLst>
    </bk>
    <bk>
      <extLst>
        <ext uri="{3e2802c4-a4d2-4d8b-9148-e3be6c30e623}">
          <xlrd:rvb i="90"/>
        </ext>
      </extLst>
    </bk>
    <bk>
      <extLst>
        <ext uri="{3e2802c4-a4d2-4d8b-9148-e3be6c30e623}">
          <xlrd:rvb i="117"/>
        </ext>
      </extLst>
    </bk>
    <bk>
      <extLst>
        <ext uri="{3e2802c4-a4d2-4d8b-9148-e3be6c30e623}">
          <xlrd:rvb i="81"/>
        </ext>
      </extLst>
    </bk>
    <bk>
      <extLst>
        <ext uri="{3e2802c4-a4d2-4d8b-9148-e3be6c30e623}">
          <xlrd:rvb i="109"/>
        </ext>
      </extLst>
    </bk>
    <bk>
      <extLst>
        <ext uri="{3e2802c4-a4d2-4d8b-9148-e3be6c30e623}">
          <xlrd:rvb i="108"/>
        </ext>
      </extLst>
    </bk>
    <bk>
      <extLst>
        <ext uri="{3e2802c4-a4d2-4d8b-9148-e3be6c30e623}">
          <xlrd:rvb i="83"/>
        </ext>
      </extLst>
    </bk>
    <bk>
      <extLst>
        <ext uri="{3e2802c4-a4d2-4d8b-9148-e3be6c30e623}">
          <xlrd:rvb i="119"/>
        </ext>
      </extLst>
    </bk>
    <bk>
      <extLst>
        <ext uri="{3e2802c4-a4d2-4d8b-9148-e3be6c30e623}">
          <xlrd:rvb i="88"/>
        </ext>
      </extLst>
    </bk>
    <bk>
      <extLst>
        <ext uri="{3e2802c4-a4d2-4d8b-9148-e3be6c30e623}">
          <xlrd:rvb i="113"/>
        </ext>
      </extLst>
    </bk>
    <bk>
      <extLst>
        <ext uri="{3e2802c4-a4d2-4d8b-9148-e3be6c30e623}">
          <xlrd:rvb i="76"/>
        </ext>
      </extLst>
    </bk>
    <bk>
      <extLst>
        <ext uri="{3e2802c4-a4d2-4d8b-9148-e3be6c30e623}">
          <xlrd:rvb i="86"/>
        </ext>
      </extLst>
    </bk>
    <bk>
      <extLst>
        <ext uri="{3e2802c4-a4d2-4d8b-9148-e3be6c30e623}">
          <xlrd:rvb i="107"/>
        </ext>
      </extLst>
    </bk>
    <bk>
      <extLst>
        <ext uri="{3e2802c4-a4d2-4d8b-9148-e3be6c30e623}">
          <xlrd:rvb i="93"/>
        </ext>
      </extLst>
    </bk>
  </futureMetadata>
  <valueMetadata count="3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valueMetadata>
</metadata>
</file>

<file path=xl/sharedStrings.xml><?xml version="1.0" encoding="utf-8"?>
<sst xmlns="http://schemas.openxmlformats.org/spreadsheetml/2006/main" count="15552" uniqueCount="4722">
  <si>
    <t xml:space="preserve">Clearinghouse: ESB Funding and Financing Opportunities </t>
  </si>
  <si>
    <t xml:space="preserve">Author: World Resources Institute </t>
  </si>
  <si>
    <t>Date of Data Extract: 08/25/2023</t>
  </si>
  <si>
    <r>
      <rPr>
        <u/>
        <sz val="11"/>
        <color theme="1"/>
        <rFont val="Calibri"/>
        <family val="2"/>
        <scheme val="minor"/>
      </rPr>
      <t>Purpose:</t>
    </r>
    <r>
      <rPr>
        <sz val="11"/>
        <color theme="1"/>
        <rFont val="Calibri"/>
        <family val="2"/>
        <scheme val="minor"/>
      </rPr>
      <t xml:space="preserve">  Support school districts in their search for ESB funding and financing </t>
    </r>
  </si>
  <si>
    <r>
      <rPr>
        <u/>
        <sz val="11"/>
        <color theme="1"/>
        <rFont val="Calibri"/>
        <family val="2"/>
        <scheme val="minor"/>
      </rPr>
      <t>Navigation:</t>
    </r>
    <r>
      <rPr>
        <sz val="11"/>
        <color theme="1"/>
        <rFont val="Calibri"/>
        <family val="2"/>
        <scheme val="minor"/>
      </rPr>
      <t xml:space="preserve"> The public version of the Clearinghouse Excel Workbook contains the following spreadsheet tabs</t>
    </r>
  </si>
  <si>
    <r>
      <rPr>
        <i/>
        <sz val="11"/>
        <color theme="1"/>
        <rFont val="Calibri"/>
        <family val="2"/>
        <scheme val="minor"/>
      </rPr>
      <t>Cover Sheet</t>
    </r>
    <r>
      <rPr>
        <sz val="11"/>
        <color theme="1"/>
        <rFont val="Calibri"/>
        <family val="2"/>
        <scheme val="minor"/>
      </rPr>
      <t xml:space="preserve"> provides introduction and context for the work (this tab)</t>
    </r>
  </si>
  <si>
    <r>
      <rPr>
        <i/>
        <sz val="11"/>
        <color theme="1"/>
        <rFont val="Calibri"/>
        <family val="2"/>
        <scheme val="minor"/>
      </rPr>
      <t>Clearinghouse</t>
    </r>
    <r>
      <rPr>
        <sz val="11"/>
        <color theme="1"/>
        <rFont val="Calibri"/>
        <family val="2"/>
        <scheme val="minor"/>
      </rPr>
      <t xml:space="preserve"> contains the program information that has been collected as of the date specified on the Cover Sheet</t>
    </r>
  </si>
  <si>
    <r>
      <rPr>
        <i/>
        <sz val="11"/>
        <color theme="1"/>
        <rFont val="Calibri"/>
        <family val="2"/>
        <scheme val="minor"/>
      </rPr>
      <t>Definitions &amp; Lists</t>
    </r>
    <r>
      <rPr>
        <sz val="11"/>
        <color theme="1"/>
        <rFont val="Calibri"/>
        <family val="2"/>
        <scheme val="minor"/>
      </rPr>
      <t xml:space="preserve"> defines each variable collected and details data type (either a list of options or open-ended)</t>
    </r>
  </si>
  <si>
    <r>
      <rPr>
        <u/>
        <sz val="11"/>
        <color theme="1"/>
        <rFont val="Calibri"/>
        <family val="2"/>
        <scheme val="minor"/>
      </rPr>
      <t>Data Sources:</t>
    </r>
    <r>
      <rPr>
        <sz val="11"/>
        <color theme="1"/>
        <rFont val="Calibri"/>
        <family val="2"/>
        <scheme val="minor"/>
      </rPr>
      <t xml:space="preserve"> Several resources were referenced to identify funding opportunities, but all information included here was drawn directly from publicly-available sources. Reference files included:</t>
    </r>
  </si>
  <si>
    <t>Alternative Fuels Data Center (AFDC)</t>
  </si>
  <si>
    <t>Atlas EV Hub</t>
  </si>
  <si>
    <t>U.S. Department of Transportation EV Federal Funding and Financing Programs</t>
  </si>
  <si>
    <t xml:space="preserve">Electrification Coalition </t>
  </si>
  <si>
    <t>American Cities Climate Challenge Federal Funding Opportunities for Local Decarbonization</t>
  </si>
  <si>
    <t xml:space="preserve">Building a Better America </t>
  </si>
  <si>
    <r>
      <rPr>
        <u/>
        <sz val="11"/>
        <color rgb="FF000000"/>
        <rFont val="Calibri"/>
        <family val="2"/>
      </rPr>
      <t>Limitations:</t>
    </r>
    <r>
      <rPr>
        <sz val="11"/>
        <color rgb="FF000000"/>
        <rFont val="Calibri"/>
        <family val="2"/>
      </rPr>
      <t xml:space="preserve"> This document is not intended to be comprehensive, but rather to highlight some of the opportunities available to school districts. There may be additional programs not listed here, some of these programs may no longer be available, some programs may have already dispersed all their funds, etc...</t>
    </r>
  </si>
  <si>
    <t xml:space="preserve">This is a dynamic document and WRI welcomes any feedback or updates from users. Please send any notes to Michelle Levinson (michelle.levinson@wri.org). </t>
  </si>
  <si>
    <t>Column Header</t>
  </si>
  <si>
    <t>Priority</t>
  </si>
  <si>
    <t>Name</t>
  </si>
  <si>
    <t>Category</t>
  </si>
  <si>
    <t>Type</t>
  </si>
  <si>
    <t>Funder Type</t>
  </si>
  <si>
    <t>Geography</t>
  </si>
  <si>
    <t>Maximum Allowance</t>
  </si>
  <si>
    <t>Unit of Max Allowance</t>
  </si>
  <si>
    <t>Match</t>
  </si>
  <si>
    <t>Eligible Sectors/Types</t>
  </si>
  <si>
    <t>EJ Approach</t>
  </si>
  <si>
    <t>EJ Criteria</t>
  </si>
  <si>
    <t>Scrappage</t>
  </si>
  <si>
    <t>Applicable Technologies</t>
  </si>
  <si>
    <t>Application Status</t>
  </si>
  <si>
    <t>Notes</t>
  </si>
  <si>
    <t>Application Website</t>
  </si>
  <si>
    <t>Source/Reference</t>
  </si>
  <si>
    <t>Source/Reference (2)</t>
  </si>
  <si>
    <t>Source/Reference (3)</t>
  </si>
  <si>
    <t>Definition</t>
  </si>
  <si>
    <r>
      <t>Order in which schools should conduct their funding search</t>
    </r>
    <r>
      <rPr>
        <sz val="10"/>
        <color rgb="FF44546A"/>
        <rFont val="Calibri"/>
        <family val="2"/>
      </rPr>
      <t>,</t>
    </r>
    <r>
      <rPr>
        <b/>
        <sz val="10"/>
        <color rgb="FF44546A"/>
        <rFont val="Calibri"/>
        <family val="2"/>
      </rPr>
      <t xml:space="preserve"> </t>
    </r>
    <r>
      <rPr>
        <sz val="10"/>
        <color rgb="FF44546A"/>
        <rFont val="Calibri"/>
        <family val="2"/>
      </rPr>
      <t>where 
A - Programs that are a best fit for ESBs 
B - Programs not specific to ESBs, such as those focused on technologies, economic development &amp; clean energy
C - Programs that are dormant, where status is unknown, or information on how to access is unknown</t>
    </r>
  </si>
  <si>
    <t>Name of the program</t>
  </si>
  <si>
    <t>Nature of assistance provided</t>
  </si>
  <si>
    <t>Specific form of assistance provided</t>
  </si>
  <si>
    <t>Type of organization or institution providing assistance</t>
  </si>
  <si>
    <r>
      <t>Geographic area to which program applies.</t>
    </r>
    <r>
      <rPr>
        <sz val="10"/>
        <color rgb="FF44546A"/>
        <rFont val="Calibri"/>
        <family val="2"/>
        <scheme val="minor"/>
      </rPr>
      <t xml:space="preserve"> Note that users should be expansive in selecting the broadest set of geographies that are pertinent</t>
    </r>
  </si>
  <si>
    <t>Maximum amount applicants can access through program</t>
  </si>
  <si>
    <t xml:space="preserve">Unit by which potential maximum amount awarded is measured </t>
  </si>
  <si>
    <r>
      <t>Minimum cost-sharing percentage.</t>
    </r>
    <r>
      <rPr>
        <sz val="10"/>
        <color rgb="FF44546A"/>
        <rFont val="Calibri"/>
        <family val="2"/>
        <scheme val="minor"/>
      </rPr>
      <t xml:space="preserve"> Unless "N/A" is selected, applicants will need to cover some of the expenses but these may not be specified</t>
    </r>
  </si>
  <si>
    <t>Project purpose or applicant type eligible for assistance</t>
  </si>
  <si>
    <r>
      <t xml:space="preserve">Characterization of environmental justice approach in the application process, describing potential benefits/advantages for applicants who meet the EJ Criteria. </t>
    </r>
    <r>
      <rPr>
        <sz val="10"/>
        <color rgb="FF44546A"/>
        <rFont val="Calibri"/>
        <family val="2"/>
        <scheme val="minor"/>
      </rPr>
      <t>Some programs may apply a combination of approaches, or a highly tailored approach not captured here.</t>
    </r>
  </si>
  <si>
    <r>
      <t xml:space="preserve">Criteria through which environmental justice approach is applied. </t>
    </r>
    <r>
      <rPr>
        <sz val="10"/>
        <color rgb="FF44546A"/>
        <rFont val="Calibri"/>
        <family val="2"/>
        <scheme val="minor"/>
      </rPr>
      <t>Where no approach is employed, "n/a" is selected</t>
    </r>
  </si>
  <si>
    <t>If program requires scrappage of an older polluting bus, and if so the nature of this requirement</t>
  </si>
  <si>
    <t>Types of expenses that assistance can be applied towards</t>
  </si>
  <si>
    <t>Nature of open period for program applications</t>
  </si>
  <si>
    <t>Any other program details noted by data collection team</t>
  </si>
  <si>
    <t>Link where general information on program can be found</t>
  </si>
  <si>
    <t>Other source or reference materials, as available</t>
  </si>
  <si>
    <t>A</t>
  </si>
  <si>
    <t>(open ended)</t>
  </si>
  <si>
    <t>Funding</t>
  </si>
  <si>
    <t>Grant</t>
  </si>
  <si>
    <t>Federal</t>
  </si>
  <si>
    <t>Federal - competitive</t>
  </si>
  <si>
    <t>($ per unit)</t>
  </si>
  <si>
    <t>per bus</t>
  </si>
  <si>
    <t>N/A</t>
  </si>
  <si>
    <t>School Buses only</t>
  </si>
  <si>
    <t>none</t>
  </si>
  <si>
    <t>Pollution burden</t>
  </si>
  <si>
    <t>Required</t>
  </si>
  <si>
    <t>Bus (&amp;/or Battery)</t>
  </si>
  <si>
    <t>Rolling</t>
  </si>
  <si>
    <t>B</t>
  </si>
  <si>
    <t>Financing</t>
  </si>
  <si>
    <t>Rebate</t>
  </si>
  <si>
    <t>Utility</t>
  </si>
  <si>
    <t>Tribal Government or Indigenous Communities</t>
  </si>
  <si>
    <t>(% up to max)</t>
  </si>
  <si>
    <t>incremental cost</t>
  </si>
  <si>
    <t>(if yes) % or other amount (open-ended)</t>
  </si>
  <si>
    <t>MDHV vehicles only</t>
  </si>
  <si>
    <t>exclusive to</t>
  </si>
  <si>
    <t>Race/Ethinicity/Tribe</t>
  </si>
  <si>
    <t>Not required</t>
  </si>
  <si>
    <t>Charger</t>
  </si>
  <si>
    <t>Annual Window</t>
  </si>
  <si>
    <t>C</t>
  </si>
  <si>
    <t>Other</t>
  </si>
  <si>
    <t>Discount/point of sale coupon or voucher</t>
  </si>
  <si>
    <t>State</t>
  </si>
  <si>
    <t>AL</t>
  </si>
  <si>
    <t>Varies</t>
  </si>
  <si>
    <t>per charger</t>
  </si>
  <si>
    <t xml:space="preserve">(if yes, unspecified) some amount </t>
  </si>
  <si>
    <t>Any public fleet vehicle</t>
  </si>
  <si>
    <t>prioritization</t>
  </si>
  <si>
    <t>Income</t>
  </si>
  <si>
    <t>Charger + infrastructure</t>
  </si>
  <si>
    <t>Unknown - most recent was XX/20XX</t>
  </si>
  <si>
    <t>Incentive</t>
  </si>
  <si>
    <t>VW Settlement</t>
  </si>
  <si>
    <t>AK</t>
  </si>
  <si>
    <t>per port</t>
  </si>
  <si>
    <t>Any fleet vehicles</t>
  </si>
  <si>
    <t>extra funds</t>
  </si>
  <si>
    <t>All</t>
  </si>
  <si>
    <t>Bus + Charger</t>
  </si>
  <si>
    <t>Tax Credit</t>
  </si>
  <si>
    <t>City</t>
  </si>
  <si>
    <t>AZ</t>
  </si>
  <si>
    <t>per charging session</t>
  </si>
  <si>
    <t>EVs</t>
  </si>
  <si>
    <t>Pollution + Race/Ethinicity/Tribe</t>
  </si>
  <si>
    <t>Infrastructure</t>
  </si>
  <si>
    <t>Technical Assistance</t>
  </si>
  <si>
    <t>County</t>
  </si>
  <si>
    <t>AR</t>
  </si>
  <si>
    <t>per applicant</t>
  </si>
  <si>
    <t>Income + Race/Ethinicity/Tribe</t>
  </si>
  <si>
    <t xml:space="preserve">Workforce Training </t>
  </si>
  <si>
    <t>Equipment</t>
  </si>
  <si>
    <t>Regional jurisdiction</t>
  </si>
  <si>
    <t>CA</t>
  </si>
  <si>
    <t>per district</t>
  </si>
  <si>
    <t>Resilience investments or Infrastructure</t>
  </si>
  <si>
    <t>Pollution + Income</t>
  </si>
  <si>
    <t>Maintenance Cost</t>
  </si>
  <si>
    <t xml:space="preserve">Sales/use tax exemption </t>
  </si>
  <si>
    <t>Philanthropic</t>
  </si>
  <si>
    <t>CO</t>
  </si>
  <si>
    <t>per site</t>
  </si>
  <si>
    <t>Economic development investments</t>
  </si>
  <si>
    <t>n/a</t>
  </si>
  <si>
    <t>Anything</t>
  </si>
  <si>
    <t>Loan</t>
  </si>
  <si>
    <t>Commercial bank</t>
  </si>
  <si>
    <t>CT</t>
  </si>
  <si>
    <t>per project</t>
  </si>
  <si>
    <t>Disaster recovery investments</t>
  </si>
  <si>
    <t>Rate</t>
  </si>
  <si>
    <t>Venture investors</t>
  </si>
  <si>
    <t>DE</t>
  </si>
  <si>
    <t xml:space="preserve">per kwh </t>
  </si>
  <si>
    <t>Energy</t>
  </si>
  <si>
    <t>Bus + Repower</t>
  </si>
  <si>
    <t>Bill Credit</t>
  </si>
  <si>
    <t>Green/clean energy bank</t>
  </si>
  <si>
    <t>FL</t>
  </si>
  <si>
    <t>per gallon</t>
  </si>
  <si>
    <t>Technology innovation</t>
  </si>
  <si>
    <t>Law</t>
  </si>
  <si>
    <t>GA</t>
  </si>
  <si>
    <t xml:space="preserve">per month </t>
  </si>
  <si>
    <t>Cost allowance</t>
  </si>
  <si>
    <t>HI</t>
  </si>
  <si>
    <t xml:space="preserve">per year </t>
  </si>
  <si>
    <t>ID</t>
  </si>
  <si>
    <t>per event</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</si>
  <si>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</si>
  <si>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</si>
  <si>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</si>
  <si>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</si>
  <si>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</si>
  <si>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</si>
  <si>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</si>
  <si>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</si>
  <si>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</si>
  <si>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</si>
  <si>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</si>
  <si>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</si>
  <si>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</si>
  <si>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</si>
  <si>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</si>
  <si>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</si>
  <si>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</si>
  <si>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</si>
  <si>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</si>
  <si>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</si>
  <si>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</si>
  <si>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</si>
  <si>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</si>
  <si>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</si>
  <si>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</si>
  <si>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</si>
  <si>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</si>
  <si>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</si>
  <si>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</si>
  <si>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</si>
  <si>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</si>
  <si>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</si>
  <si>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</si>
  <si>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</si>
  <si>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</si>
  <si>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</si>
  <si>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</si>
  <si>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</si>
  <si>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DC</t>
  </si>
  <si>
    <t>GU</t>
  </si>
  <si>
    <t>MH</t>
  </si>
  <si>
    <t>MP</t>
  </si>
  <si>
    <t>PR</t>
  </si>
  <si>
    <t>VI</t>
  </si>
  <si>
    <t>Federal - state admin</t>
  </si>
  <si>
    <t>Regional - state admin</t>
  </si>
  <si>
    <t>Minimum Match Requirement</t>
  </si>
  <si>
    <t>Program Website</t>
  </si>
  <si>
    <t>Electric Vehicle Supply Equipment (EVSE) Funding Authorization</t>
  </si>
  <si>
    <t>Unknown</t>
  </si>
  <si>
    <t>Law provides new funding available for sustainable transportation. It creates three new transportation electrification enterprises: the Clean Transit Enterprise housed in the Colorado Department of Transportation (CDOT), the Clean Fleet Enterprise housed in the Colorado Department of Public Health and Environment (CDPHE), and the Community Access Enterprise housed in the Colorado Energy Office (CEO).</t>
  </si>
  <si>
    <t>https://energyoffice.colorado.gov/about-us/boards-commissions/community-access-enterprise</t>
  </si>
  <si>
    <t>https://leg.colorado.gov/bills/sb21-260</t>
  </si>
  <si>
    <t>Small-Scale Local Energy Loan Program</t>
  </si>
  <si>
    <t>SELP is not currently accepting new loan applications.</t>
  </si>
  <si>
    <t>https://www.oregon.gov/energy/incentives/pages/energy-loan-program.aspx</t>
  </si>
  <si>
    <t>Community Project Funding</t>
  </si>
  <si>
    <t>https://appropriations.house.gov/fiscal-year-2024-member-request-guidance</t>
  </si>
  <si>
    <t>Fact Sheet on Reforms 2023.pdf (house.gov)</t>
  </si>
  <si>
    <t>https://appropriations.house.gov/sites/democrats.appropriations.house.gov/files/Ag%20Request%20Guidance.pdf</t>
  </si>
  <si>
    <t>Indian Energy Program</t>
  </si>
  <si>
    <t xml:space="preserve">No specific funding provided. Information of current funding opportunities from federal agencies and other entities for tribal energy projects development and deployment. </t>
  </si>
  <si>
    <t>https://www.energy.gov/indianenergy/office-indian-energy-policy-and-programs</t>
  </si>
  <si>
    <t>Current Funding Opportunities | Department of Energy</t>
  </si>
  <si>
    <t>Congestion Mitigation and Air Quality Improvement Program</t>
  </si>
  <si>
    <t>CMAQ provides flexible funding to state and local governments for transportation projects. Schools should reach out to local and state government for funding.</t>
  </si>
  <si>
    <t>https://www.law.cornell.edu/uscode/text/23/149</t>
  </si>
  <si>
    <t>https://www.fhwa.dot.gov/bipartisan-infrastructure-law/cmaq.cfm</t>
  </si>
  <si>
    <t>CMAQ-Workbook-2022.pdf (ewgateway.org)</t>
  </si>
  <si>
    <t>Alternative Fuel Vehicle Research and Development Funding</t>
  </si>
  <si>
    <t>Broad category of funding for R&amp;D; individual RFPs/funding opps are updated on the website under this umbrella with more specifics</t>
  </si>
  <si>
    <t>https://www.nyserda.ny.gov/All-Programs/Clean-Transportation-Program</t>
  </si>
  <si>
    <t>Alternative Fuels Incentive Grant Program</t>
  </si>
  <si>
    <t>Program will reopen Spring 2023. It cannot stack with any VW funding</t>
  </si>
  <si>
    <t>https://www.dep.pa.gov/Citizens/GrantsLoansRebates/Alternative-Fuels-Incentive-Grant/Pages/default.aspx</t>
  </si>
  <si>
    <t>www.depgreenport.state.pa.us/elibrary/GetDocument?docId=4437114&amp;DocName=ALTERNATIVE FUELS INCENTIVE GRANT PROGRAM 2022.PDF &lt;span style%3D"color:green%3b"&gt;&lt;/span&gt; &lt;span style%3D"color:blue%3b"&gt;%28NEW%29&lt;/span&gt; 6/17/2024</t>
  </si>
  <si>
    <t>AFIG_Webinar_08162022.pptx (live.com)</t>
  </si>
  <si>
    <t>SC Energy Efficiency Revolving Loan Program</t>
  </si>
  <si>
    <t xml:space="preserve">Yes, unspecified </t>
  </si>
  <si>
    <t>https://www.businessdevelopment.org/eerl.html</t>
  </si>
  <si>
    <t>https://afdc.energy.gov/laws/11518</t>
  </si>
  <si>
    <t>Government Alternative Fuel Vehicle (AFV) Incentive</t>
  </si>
  <si>
    <t>Funding is currently available through June 30, 2023. Fleets that are interested in utilizing this Program for the purchase or conversion to new alternative fuel vehicles should first contact Alleyn Harned (540-568-8896) or Matt Wade (540-568-4051) with Virginia Clean Cities.</t>
  </si>
  <si>
    <t>https://vacleancities.org/wp-content/uploads/2021/03/Attachment-1-CMAQ-Application-Reimbursement-Form-030421.docx</t>
  </si>
  <si>
    <t>https://vacleancities.org/reports-2/cmaq-incentive-program/</t>
  </si>
  <si>
    <t>https://afdc.energy.gov/laws/all?state=VA</t>
  </si>
  <si>
    <t>Environmental Justice Small Grant Program</t>
  </si>
  <si>
    <t>For 2022, it seem that they're restricting it to tribal goverments</t>
  </si>
  <si>
    <t>https://www.epa.gov/environmentaljustice/environmental-justice-small-grants-program#Eligibility</t>
  </si>
  <si>
    <t>Improved Energy Technology Loans</t>
  </si>
  <si>
    <t>https://www.energy.gov/lpo/applicant-resources#lpooverview</t>
  </si>
  <si>
    <t>DOE-LPO22-PPTv02_LPO-Overview_June2022.pdf (energy.gov)</t>
  </si>
  <si>
    <t>https://afdc.energy.gov/laws/392</t>
  </si>
  <si>
    <t>Impact Assistance Program for Public Fleets</t>
  </si>
  <si>
    <t xml:space="preserve">1 to 1 </t>
  </si>
  <si>
    <t>https://cdola.colorado.gov/funding-programs/energy/mineral-impact-assistance-fund-grant-eiaf</t>
  </si>
  <si>
    <t>https://drive.google.com/file/d/16LBF9sUL6nx3cv1K0B73lTMgH1teAT9w/view</t>
  </si>
  <si>
    <t>South Carolina Mini-Grants</t>
  </si>
  <si>
    <t xml:space="preserve">No mentioned of EJ approach. </t>
  </si>
  <si>
    <t>https://energy.sc.gov/incentives/grants</t>
  </si>
  <si>
    <t>http://energy.sc.gov/files/view/FY22%20MG%20Application.pdf</t>
  </si>
  <si>
    <t>http://energy.sc.gov/files/view/Mini%20Grant%20Overview_2021_LM.pdf</t>
  </si>
  <si>
    <t>Alternative Fuels Data Center: Alternative Fuel Project Grants (energy.gov)</t>
  </si>
  <si>
    <t>Indigenous Communities Program (American Rescue Plan)</t>
  </si>
  <si>
    <t>Last round closed March 31, 2022. Funds have to be awarded by September 30, 2022.</t>
  </si>
  <si>
    <t>https://eda.gov/arpa/indigenous/</t>
  </si>
  <si>
    <t>Indigenous-Communities-webinar-slides.pdf (eda.gov)</t>
  </si>
  <si>
    <t>American Rescue Plan Indigenous Communities – Frequently Asked Questions - American Rescue Plan | U.S. Economic Development Administration (eda.gov)</t>
  </si>
  <si>
    <t>State Economic &amp; Infrastructure Development Investment Program</t>
  </si>
  <si>
    <t>Letters of interest by April 2023</t>
  </si>
  <si>
    <t>https://www.nbrc.gov/content/Catalyst</t>
  </si>
  <si>
    <t>NBRC Catalyst Program Overview.pdf</t>
  </si>
  <si>
    <t>Environmental Justice Grants (American Rescue Plan Act)</t>
  </si>
  <si>
    <t>Announcement of 50 million for EJ grants. No specifications on programs or application process yet</t>
  </si>
  <si>
    <t>https://www.epa.gov/environmentaljustice/environmental-justice-grants-funding-and-technical-assistance</t>
  </si>
  <si>
    <t>https://www.epa.gov/newsreleases/epa-announces-50-million-fund-environmental-justice-initiatives-under-american-rescue</t>
  </si>
  <si>
    <t>Connected Communities</t>
  </si>
  <si>
    <t xml:space="preserve">Most recent round selections for this funding program were announced on October 13, 2021. No mentioned of EJ approach. </t>
  </si>
  <si>
    <t>https://www.energy.gov/eere/solar/funding-opportunity-announcement-connected-communities</t>
  </si>
  <si>
    <t>Connected Communities Funding Program | Department of Energy</t>
  </si>
  <si>
    <t>State Energy Program</t>
  </si>
  <si>
    <t xml:space="preserve">Grant awarded only to states. </t>
  </si>
  <si>
    <t>https://www.energy.gov/eere/wipo/state-energy-program-guidance</t>
  </si>
  <si>
    <t>SEP Program Notice 23-01 Program Year 2023 State Energy Program Formula Grant Application Instructions.pdf</t>
  </si>
  <si>
    <t>Clean Air Grant</t>
  </si>
  <si>
    <t>Last application cycle closed January 2022 and expected to have another cycle at the end of 2023.</t>
  </si>
  <si>
    <t>https://ndep.nv.gov/uploads/air-vwset-docs/2021_competitive_application.pdf</t>
  </si>
  <si>
    <t>https://ndep.nv.gov/air/vw-settlement/demf</t>
  </si>
  <si>
    <t>DEMF 2021 Competitive Application Webinar (nv.gov)</t>
  </si>
  <si>
    <t>Clean Fuel Advanced Technology Project Grant Funding</t>
  </si>
  <si>
    <t xml:space="preserve">Last Round closed Sept. 2022. While there's no mentioned of EJ approach, the grant has to be implemented in pre-selected counties. </t>
  </si>
  <si>
    <t>https://nccleantech.ncsu.edu/our-work/center-projects/cfat-project-request-for-proposals-information/</t>
  </si>
  <si>
    <t>https://drive.google.com/file/d/1wnRhVO4Xd8ZsOnnVeZ0r2B9TAD7jdsHo/view</t>
  </si>
  <si>
    <t>https://afdc.energy.gov/fuels/laws/NG?state=NC</t>
  </si>
  <si>
    <t>Community Facilities Direct Loan and Grant Program</t>
  </si>
  <si>
    <t xml:space="preserve">Focused on rural communities. Applicants must show proof they cannot get a commercial loan. </t>
  </si>
  <si>
    <t>https://www.rd.usda.gov/programs-services/community-facilities/community-facilities-direct-loan-grant-program#overview</t>
  </si>
  <si>
    <t>Community Facilities Direct Loan Program (usda.gov)</t>
  </si>
  <si>
    <t>Congressionally Directed Spending</t>
  </si>
  <si>
    <t xml:space="preserve">Schools are encourage to contact their senate representative. </t>
  </si>
  <si>
    <t>https://www.appropriations.senate.gov/congressionally-directed-spending-requests</t>
  </si>
  <si>
    <t>Alternative Fuel Vehicles and Infrastructure Grant Program (ALT Fuels Colorado)</t>
  </si>
  <si>
    <t xml:space="preserve">Most recent round was 2021. As of January 2022, all funding allocated has been distributed. Future funding opportunities will be offered &amp; managed by the Colorado Department of Public Health &amp; Environment (CDPHE) Clean Fleet Enterprise. No information on future programs. </t>
  </si>
  <si>
    <t>https://raqc.org/program/alt-fuels-colorado/#:~:text=The%20Program%20ALT%20Fuels%20Colorado%20removes%20barriers%20to,AFVs%20by%20providing%20incentives%20to%20offset%20incremental%20costs.</t>
  </si>
  <si>
    <t>AFC Program Guide.pdf (egnyte.com)</t>
  </si>
  <si>
    <t>https://afdc.energy.gov/laws/11489</t>
  </si>
  <si>
    <t>ConserFund</t>
  </si>
  <si>
    <t>1.5% interest rate</t>
  </si>
  <si>
    <t>http://www.energy.sc.gov/files/CF%20Application%20%20Checklist-%2010.07.2020_0.pdf</t>
  </si>
  <si>
    <t>http://www.energy.sc.gov/incentives/conserfund</t>
  </si>
  <si>
    <t>http://www.energy.sc.gov/files/CF%20FAQ%27s%20-%20Basics%20-10.07.2020_0.pdf</t>
  </si>
  <si>
    <t>https://afdc.energy.gov/laws/11517</t>
  </si>
  <si>
    <t>Clean Fuels Incentive Program</t>
  </si>
  <si>
    <t>Vehicles associated with the replacement or retirement of existing gas/diesel vehicles will be viewed more favorably during the application process.</t>
  </si>
  <si>
    <t>https://energy.maryland.gov/transportation/Pages/Clean-Fuels-Incentive-Program.aspx</t>
  </si>
  <si>
    <t>FY23 CFIP FOA Final.docx (maryland.gov)</t>
  </si>
  <si>
    <t xml:space="preserve">AFV Technical Training </t>
  </si>
  <si>
    <t xml:space="preserve">This is strictly a training program </t>
  </si>
  <si>
    <t>http://valleyair.org/grants/mechanictraining.htm</t>
  </si>
  <si>
    <t>Alt Fuel Mech Trng Guidelines Document Revised.PDF (valleyair.org)</t>
  </si>
  <si>
    <t xml:space="preserve">Transportation Electrification Infrastructure Projects </t>
  </si>
  <si>
    <t>Law that provides funding to the Environmental Protection Agency for grants for 
transportation electrification infrastructure projects; 
including, but not limited to grants for the purpose of 
encouraging electric vehicle charging infrastructure, 
prioritizing investments in medium and heavy-duty charging, and 
electrifying public transit, fleets, and school buses.</t>
  </si>
  <si>
    <t>https://www.ilga.gov/legislation/publicacts/101/PDF/101-0029.pdf</t>
  </si>
  <si>
    <t>Alternative Fuels Data Center: Transportation Electrification Infrastructure Projects (energy.gov)</t>
  </si>
  <si>
    <t>Literary Funds Loans</t>
  </si>
  <si>
    <t>Most recent round closed Feb. 2023. Pursuant to the appropriation act, the Department of Education shall conduct an annual open enrollment process for loan applications.</t>
  </si>
  <si>
    <t>https://www.doe.virginia.gov/programs-services/school-operations-support-services/facility-construction-maintenance/literary-fund-loans</t>
  </si>
  <si>
    <t>https://lis.virginia.gov/cgi-bin/legp604.exe?071+ful+CHAP0121&amp;071+ful+CHAP0121</t>
  </si>
  <si>
    <t>https://law.lis.virginia.gov/vacode/title22.1/chapter10/section22.1-146/</t>
  </si>
  <si>
    <t>Superintendent’s Memo #273-22 (virginia.gov)</t>
  </si>
  <si>
    <t xml:space="preserve">New York State’s Beneficiary Mitigation Plan </t>
  </si>
  <si>
    <t>It seems all VW funds were awarded: At this time, there are no plans to reopen the application process.</t>
  </si>
  <si>
    <t>https://www.dec.ny.gov/chemical/109784.html</t>
  </si>
  <si>
    <t>Funds for School District Alternative Fuel Use</t>
  </si>
  <si>
    <t>Violations of air pollution control laws will lead to fines that school districts receive, local air pollution control board approves what $ can be spent on; repowers specifically named</t>
  </si>
  <si>
    <t>https://www.leg.state.nv.us/NRS/NRS-445B.html#NRS445BSec500</t>
  </si>
  <si>
    <t>https://afdc.energy.gov/fuels/laws/NG?state=NV#:~:text=%28Reference%20Nevada%20Revised%20Statutes484A.463%29%20Funds%20for%20School%20District,county%20school%20district%20fund%20where%20the%20violation%20occurred.</t>
  </si>
  <si>
    <t>Clean Diesel Grant Program</t>
  </si>
  <si>
    <t xml:space="preserve">Clean Diesel Grant Program utilizes funding from VW and DERA to replace diesel buses. Therefore, it seems programs in row 225 (VW Settlement) and 226 (Diesel Emission Reduction) were combined. Same application as the VW. No information regarding EJ approach. </t>
  </si>
  <si>
    <t>https://danr.sd.gov/Environment/AirQuality/CleanDieselProgram/default.aspx</t>
  </si>
  <si>
    <t>https://danr.sd.gov/Environment/AirQuality/CleanDieselProgram/docs/R14App.pdf</t>
  </si>
  <si>
    <t>https://afdc.energy.gov/laws/12401</t>
  </si>
  <si>
    <t>Diesel Emission Reduction Project Funding</t>
  </si>
  <si>
    <t xml:space="preserve"> The replaced bus must be scrapped or permanently disabled within ninety (90) days of being replaced.</t>
  </si>
  <si>
    <t>https://iowadot.gov/dera/Application-Process</t>
  </si>
  <si>
    <t>https://iowadot.gov/dera/pdfs/DERA-Grant-Program-Information-Guide-2022.pdf</t>
  </si>
  <si>
    <t>Volkswagen Settlement Eligible Mitigation Action Item Projects</t>
  </si>
  <si>
    <t>Most recent round 2020</t>
  </si>
  <si>
    <t>https://adeca.alabama.gov/wp-content/uploads/Volkswagen-Application-Guide.pdf</t>
  </si>
  <si>
    <t>https://adeca.alabama.gov/vw-information-mailing-list/</t>
  </si>
  <si>
    <t>https://adeca.alabama.gov/wp-content/uploads/VW-Settlement-Application-Workshop.pdf</t>
  </si>
  <si>
    <t>2022 North Carolina Diesel Emissions Reduction Grant</t>
  </si>
  <si>
    <t>EJ Criteria varies; also includes minority-owned, etc. depending on which part of DERA funding applicant is applying for</t>
  </si>
  <si>
    <t>https://deq.nc.gov/about/divisions/air-quality/motor-vehicles-and-air-quality/mobile-sources-emissions-reductions-grant</t>
  </si>
  <si>
    <t>open (nc.gov)</t>
  </si>
  <si>
    <t>Vermont Diesel Emissions Reduction Grants</t>
  </si>
  <si>
    <t>Application done through Vermont Business Assistance Network</t>
  </si>
  <si>
    <t>https://dec.vermont.gov/air-quality/mobile-sources/diesel-emissions/vt-diesel-grant</t>
  </si>
  <si>
    <t>2021-2022 Diesel Emissions Reduction Act (DERA) State Grants Program Guide (EPA-420-B-22-023, April 2022) (vermont.gov)</t>
  </si>
  <si>
    <t>https://afdc.energy.gov/laws/12003</t>
  </si>
  <si>
    <t>Alternative Fuel and Alternative Fuel Vehicle (AFV) Fund</t>
  </si>
  <si>
    <t>Little information on how to apply credit</t>
  </si>
  <si>
    <t>https://law.justia.com/codes/north-carolina/2012/chapter-143/article-3/section-143-58.5/</t>
  </si>
  <si>
    <t>Vehicle Emissions Reduction and Electric Vehicle Supply Equipment (EVSE) Project Funding</t>
  </si>
  <si>
    <t>https://deq.louisiana.gov/page/louisiana-volkswagen-environmental-mitigation-trust</t>
  </si>
  <si>
    <t>Wisconsin Clean Diesel Grant Program</t>
  </si>
  <si>
    <t>Most recent round was 2021</t>
  </si>
  <si>
    <t>https://dnr.wisconsin.gov/Aid/CleanDiesel.html</t>
  </si>
  <si>
    <t>https://dnr.wisconsin.gov/sites/default/files/topic/Aid/dera/2021AppInstructions.pdf</t>
  </si>
  <si>
    <t>https://afdc.energy.gov/laws/12325</t>
  </si>
  <si>
    <t>Diesel Emissions Reduction Act Tribal and Insular Areas Grants</t>
  </si>
  <si>
    <t>https://www.epa.gov/dera/tribal-insulararea</t>
  </si>
  <si>
    <t>Plug-In Electric Vehicle (PEV) Time-Of-Use (TOU) - NV Energy</t>
  </si>
  <si>
    <t>Must participate for 1 year, can switch to regular cost if not satisfied after 1 year; TOU for off-peak charging</t>
  </si>
  <si>
    <t>https://www.nvenergy.com/account-services/energy-pricing-plans/time-of-use/sign-up-residential</t>
  </si>
  <si>
    <t>https://www.nvenergy.com/account-services/energy-pricing-plans/electric-vehicle</t>
  </si>
  <si>
    <t>Medium- and Heavy-Duty Grant Program</t>
  </si>
  <si>
    <t>https://www.in.gov/idem/airquality/volkswagen-mitigation-trust/</t>
  </si>
  <si>
    <t>https://afdc.energy.gov/laws/12180</t>
  </si>
  <si>
    <t>https://www.in.gov/idem/airquality/files/vw_trust_decree_apndx_d2.pdf</t>
  </si>
  <si>
    <t>Diesel Emissions Reduction Act National Grants</t>
  </si>
  <si>
    <t>Varies up to $4,000,000</t>
  </si>
  <si>
    <t>Application opened Aug 2023</t>
  </si>
  <si>
    <t>https://www.epa.gov/grants/2022-2023-diesel-emissions-reduction-act-dera-national-grants</t>
  </si>
  <si>
    <t>https://www.epa.gov/system/files/documents/2023-08/dera-national-program-nofo-fY22-fY23-final-8-1-23-v4.pdf</t>
  </si>
  <si>
    <t>Converted Vehicle Tax Credits</t>
  </si>
  <si>
    <t>The LEV/ZEV and MDV/HDV tax credits were discontinued effective July 1, 2015. Tax credit is still available for vehicles converted to alternative fuels.</t>
  </si>
  <si>
    <t>https://epd.georgia.gov/forms-permits/air-protection-branch-forms-permits/clean-vehicle-tax-credits</t>
  </si>
  <si>
    <t>Alternative Fuel Vehicle (AFV) and Fueling Infrastructure Loans</t>
  </si>
  <si>
    <t>Schools qualify for 1% interest rate</t>
  </si>
  <si>
    <t>https://neo.ne.gov/programs/loans/loans.html#item-02</t>
  </si>
  <si>
    <t>schooldistricts.pdf (ne.gov)</t>
  </si>
  <si>
    <t>https://afdc.energy.gov/fuels/laws/HY?state=ne</t>
  </si>
  <si>
    <t>Alternative Fuel School Bus and Electric Vehicle Supply Equipment (EVSE) Rebate Program</t>
  </si>
  <si>
    <t>Applications closed Jan. 2023. For fall 2021, funding for school buses was done through the DERA program.</t>
  </si>
  <si>
    <t>https://www.deq.ok.gov/wp-content/uploads/air-division/VW_AFSB_FY20_Grant_Solicitation.pdf</t>
  </si>
  <si>
    <t>Alternative Fuel School Bus Program - Oklahoma Department of Environmental Quality</t>
  </si>
  <si>
    <t>Reduce Emissions from Diesels</t>
  </si>
  <si>
    <t>Most recent round closed Dec. 2022. Scrappage within 90 days of being replaced</t>
  </si>
  <si>
    <t>https://www.adeq.state.ar.us/air/planning/gored/</t>
  </si>
  <si>
    <t>https://www.adeq.state.ar.us/air/planning/gored/pdfs/Go_RED_Applicant_Guide_2021.pdf</t>
  </si>
  <si>
    <t>https://www.adeq.state.ar.us/poa/pi/emaillist_subscribe.aspx?ml=CleanDieselFunding_emaillist&amp;t=s&amp;Submit=Subscribe</t>
  </si>
  <si>
    <t>Onroad Rebate Program</t>
  </si>
  <si>
    <t>Applications open April 2023</t>
  </si>
  <si>
    <t>https://www.dep.pa.gov/Business/Air/Volkswagen/Pages/Driving-PA-Forward-Grant-and-Rebate-Awards.aspx</t>
  </si>
  <si>
    <t>OnroadRebateProgramGuidelines.pdf (state.pa.us)</t>
  </si>
  <si>
    <t>Clean Fuels Funding Assistance Program</t>
  </si>
  <si>
    <t>Most recent round 2022</t>
  </si>
  <si>
    <t>https://www.adeq.state.ar.us/air/planning/vw.aspx</t>
  </si>
  <si>
    <t>https://www.adeq.state.ar.us/air/planning/vw/pdfs/clean-fuels-application-guidance-2021-final.pdf</t>
  </si>
  <si>
    <t>Diesel Emission Reduction Grant</t>
  </si>
  <si>
    <t>To open September 2023</t>
  </si>
  <si>
    <t>https://epa.ohio.gov/divisions-and-offices/environmental-education/grant-programs/diesel-emission-reduction-grants</t>
  </si>
  <si>
    <t>DERG-RFPandApplication.pdf (ohio.gov)</t>
  </si>
  <si>
    <t>Smart Grid Infrastructure Development and Support</t>
  </si>
  <si>
    <t xml:space="preserve">No information on application process or funding eligibility </t>
  </si>
  <si>
    <t>https://www.ilga.gov/legislation/ilcs/fulltext.asp?DocName=022000050K16-108.5</t>
  </si>
  <si>
    <t>Alternative Fuels Data Center: Illinois Laws and Incentives (energy.gov)</t>
  </si>
  <si>
    <t>Truck and Bus Fleet Grant Program</t>
  </si>
  <si>
    <t>Applications open April to May 2023. The CYs 2022 – 2023 application period is anticipated to open April-May 2023. The upcoming grant solicitation is expected to be the last for this funding program, as no funds will remain to award after this round.</t>
  </si>
  <si>
    <t>https://storymaps.arcgis.com/stories/6f5db16b8399488a8ef2567e1affa1e2</t>
  </si>
  <si>
    <t>TruckBusFleetGrantProgramGuidelines.pdf (state.pa.us)</t>
  </si>
  <si>
    <t>https://files.dep.state.pa.us/Air/Volkswagen/TruckandBusFleetGrantProgramOverviewPresentationNov2020.mp4</t>
  </si>
  <si>
    <t>Diesel Vehicle Retrofit and Improvement Grants</t>
  </si>
  <si>
    <t>Applications closed in Dec. 2022</t>
  </si>
  <si>
    <t>https://www.in.gov/idem/airquality/dieselwise/</t>
  </si>
  <si>
    <t>AGENCY: (in.gov)</t>
  </si>
  <si>
    <t>Medium- and Heavy-Duty Diesel Vehicle Replacement Rebates</t>
  </si>
  <si>
    <t>https://www.deq.idaho.gov/air-quality/improving-air-quality/volkswagen-and-diesel-funding/</t>
  </si>
  <si>
    <t>https://programs.dsireusa.org/system/program/detail/22169/vehicle-replacement-program</t>
  </si>
  <si>
    <t xml:space="preserve">Ohio VW Mitigation Grant - Request for Application </t>
  </si>
  <si>
    <t>For 2022 application cycle, no funding will provided to school buses. Set-a-side funding information to come out later</t>
  </si>
  <si>
    <t>https://epa.ohio.gov/divisions-and-offices/environmental-education/grant-programs/vw-mitigation-grants#2021Offerings</t>
  </si>
  <si>
    <t>Diesel Emissions Reduction Grant (DERG) Program (ohio.gov)</t>
  </si>
  <si>
    <t xml:space="preserve">Most recent round ended Sep. 2022. Third round of proposals will focus on airport ground equipment and cargo. </t>
  </si>
  <si>
    <t>https://www.michigan.gov/egle/0,9429,7-135-70153_70155_3585_57765_78496-397560--,00.html</t>
  </si>
  <si>
    <t>Electric Vehicle (EV) Charging Station Rebates - Iowa Association of Electric Cooperatives (IAEC)</t>
  </si>
  <si>
    <t>Offerings vary depending on member cooperative. Please check with your local cooperative for any rebates they offer.</t>
  </si>
  <si>
    <t>https://www.iowarec.org/iowa-co-ops/our-members</t>
  </si>
  <si>
    <t>Alternative Fuels Data Center: Electric Vehicle (EV) Charging Station Rebates - Iowa Association of Electric Cooperatives (IAEC) (energy.gov)</t>
  </si>
  <si>
    <t>Utility Electric Vehicle Supply Equipment (EVSE) Programs Authorization</t>
  </si>
  <si>
    <t xml:space="preserve">General law that allows for the other funding opportunities. This program has many programs within it; recommend downloading the link listed on the source to read the law text. </t>
  </si>
  <si>
    <t>https://afdc.energy.gov/laws/12481</t>
  </si>
  <si>
    <t>Central Coast Incentive Project</t>
  </si>
  <si>
    <t>https://calevip.org/incentive-project/central-coast</t>
  </si>
  <si>
    <t>What is the Central Coast Incentive Project? | CALeVIP</t>
  </si>
  <si>
    <t>Electric Vehicle (EV) and Infrastructure Coaching Service</t>
  </si>
  <si>
    <t>ReCharge provides coaching services to consumers, local governments, workplaces, and multi-unit dwellings to help them identify monetary savings, grant opportunities, and other EV benefits.</t>
  </si>
  <si>
    <t>https://energyoffice.colorado.gov/zero-emission-vehicles/recharge-colorado</t>
  </si>
  <si>
    <t>recharge_flyer_3.31.22_final.pdf - Google Drive</t>
  </si>
  <si>
    <t>Entergy fleet electrification incentives</t>
  </si>
  <si>
    <t xml:space="preserve"> Contact company for a consulation before applying. MULTIPLE STATES - not just TX. Mentions school districts in "transit" on fleet electrification page.</t>
  </si>
  <si>
    <t>https://entergyetech.com/truck-stop-fleet-electrification/</t>
  </si>
  <si>
    <t>EV Charging Service Guide.pdf (entergy.com)</t>
  </si>
  <si>
    <t>Electric Equipment and Electric Vehicle Supply Equipment (EVSE) Incentive - Entergy</t>
  </si>
  <si>
    <t>Fleet Electrification Assessment Central Hudson</t>
  </si>
  <si>
    <t>You must be an operator of a light, medium, or heavy-duty vehicle fleet operator within the territory of Central Hudson. Services include: Total cost of ownership comparisons per vehicle, Forecast of fleet-wide cost of operation and savings, Evaluation of multi-year procurement plans specific to your fleet, Emission reduction potential associated with converting your fleet</t>
  </si>
  <si>
    <t>https://www.cenhud.com/en/my-energy/electric-vehicles/green-your-fleet/fleet-assessment-services/</t>
  </si>
  <si>
    <t>Public Plug-In Electric Vehicle Charging Rate Pilot Program</t>
  </si>
  <si>
    <t>This voluntary rate program is available to any level 2 or level 3 charging station whose load is separately metered and available for use by the public. Eligibility for this rate is subject to the review and approval of Eversource.</t>
  </si>
  <si>
    <t>https://www.eversource.com/content/residential/account-billing/manage-bill/about-your-bill/rates-tariffs/electric-vehicle-rate-program#:~:text=Connecticut%20Electric%20Vehicle%20Rate%20Program%20The%20Electric%20Vehicle,metered%20and%20available%20for%20use%20by%20the%20public.</t>
  </si>
  <si>
    <t>https://www.eversource.com/content/ct-c/business/my-account/billing-payments/about-your-bill/rates-tariffs/electric-vehicle-rate-program</t>
  </si>
  <si>
    <t>https://afdc.energy.gov/laws/12417</t>
  </si>
  <si>
    <t>Clean Transportation Program</t>
  </si>
  <si>
    <t>The Clean Transportation Program invests up to $100 million annually in a broad portfolio of transportation and fuel transportation projects throughout the state. The Energy Commission leverages public and private investments to support adoption of cleaner transportation powered by alternative and renewable fuels.</t>
  </si>
  <si>
    <t>https://www.energy.ca.gov/programs-and-topics/programs/clean-transportation-program</t>
  </si>
  <si>
    <t>Clean Transportation Program Overview (ca.gov)</t>
  </si>
  <si>
    <t>2022-2023 Investment Plan Update (ca.gov)</t>
  </si>
  <si>
    <t>Clean Transportation Program (arcgis.com)</t>
  </si>
  <si>
    <t>National Grid - Fleet Electrification Assessment</t>
  </si>
  <si>
    <t>National Grid offers fleet assessment and make ready funding. Participation in NYTVIP required for make ready funding.</t>
  </si>
  <si>
    <t>https://www.nationalgridus.com/ev-fleet-hub/Get-Started/Fleet-Advisory-Services-Program</t>
  </si>
  <si>
    <t>Electric Vehicle (EV) Leasing Program - Orlando Utilities Commission (OUC)</t>
  </si>
  <si>
    <t xml:space="preserve">Infrastructure incentives from 50% to 100%, depending on eligibility. </t>
  </si>
  <si>
    <t>https://www.ouc.com/business/commercial-ev-charging-service</t>
  </si>
  <si>
    <t>commercial_ev_brochure.pdf (ouc.com)</t>
  </si>
  <si>
    <t>Non-Residential Electric Vehicle (EV) Make-Ready Grant - Rocky Mountain Power</t>
  </si>
  <si>
    <t>Qualifying participants must also be seeking and receiving support through the New York Truck Voucher Incentive Program (run by NYSERDA). If you are a Medium or Heavy Duty Fleet Operator interested in EV Make-Ready Incentives, please complete the Fleet Assessment Service Application listed in the Fleet Assessment Services section of the linked website. Limited to 90% of utility-side infrastructure, at this time.</t>
  </si>
  <si>
    <t>https://www.rockymountainpower.net/savings-energy-choices/electric-vehicles/utah-incentives.html</t>
  </si>
  <si>
    <t>EV_Make_Ready_Application.docx (live.com)</t>
  </si>
  <si>
    <t>Alternative Fuels Data Center: Non-Residential Electric Vehicle (EV) Make-Ready Grant – Rocky Mountain Power (energy.gov)</t>
  </si>
  <si>
    <t>Fleet Electrification Assessment National Grid</t>
  </si>
  <si>
    <t>Eligible applicants must be National Grid customers and include municipal, school bus, public transit, and state and federal government fleets.</t>
  </si>
  <si>
    <t>https://fleetadvisoryma.nationalgrid.com/about-program</t>
  </si>
  <si>
    <t>RI Diesel Emissions Reduction Act</t>
  </si>
  <si>
    <t>https://dem.ri.gov/environmental-protection-bureau/air-resources/mobile-sources/diesel-emissions-reduction-act-dera</t>
  </si>
  <si>
    <t>https://dem.ri.gov/sites/g/files/xkgbur861/files/2022-10/FY2022%20State%20DERA%20RFP%20FINAL.pdf</t>
  </si>
  <si>
    <t>Diesel Emissions Mitigation Program - EVSE</t>
  </si>
  <si>
    <t>https://portal.ct.gov/DEEP/Air/Mobile-Sources/VW/VW-Settlement---Grants</t>
  </si>
  <si>
    <t>PowerPoint Presentation (ct.gov)</t>
  </si>
  <si>
    <t>https://afdc.energy.gov/laws/11973</t>
  </si>
  <si>
    <t>https://portal.ct.gov/DEEP/Air/Mobile-Sources/VW/VW-Settlement---FAQ</t>
  </si>
  <si>
    <t>Fleet Electrification Assessment Consumers Energy</t>
  </si>
  <si>
    <t>Eligible applicants must be Consumers. Energy customers and include any organization with light, medium, or heavy-duty fleet vehicles.</t>
  </si>
  <si>
    <t>https://www.consumersenergy.com/business/products-and-services/powermifleet#eligibility-requirements-section</t>
  </si>
  <si>
    <t>Fleet Electrification Assessment Duquesne Light Company (DLC)</t>
  </si>
  <si>
    <t>This program will roadmap towards fleet electrification and help you determine if you qualify for incentives.</t>
  </si>
  <si>
    <t>https://www.duquesnelight.com/energy-money-savings/electric-vehicles/electricfleet#undefined</t>
  </si>
  <si>
    <t>Disaster Relief Fund (American Rescue Plan)</t>
  </si>
  <si>
    <t xml:space="preserve">The Disaster Relief Fund (DRF) is an appropriation against which FEMA can direct, coordinate, manage, and fund eligible response and recovery efforts associated with domestic major disasters and emergencies. Given the grant is given in response to natural disasters, there's no EJ approach.  </t>
  </si>
  <si>
    <t>https://www.fema.gov/about/reports-and-data/disaster-relief-fund-monthly-reports</t>
  </si>
  <si>
    <t>Disaster Relief Fund FY 2024 Funding Requirements (fema.gov)</t>
  </si>
  <si>
    <t>Workplace Electric Vehicle Charging Funding Assistance Program - Electric Vehicle Supply Equipment (EVSE) Rebate</t>
  </si>
  <si>
    <t xml:space="preserve">By January 2023, there were 1.6 m funds left. Must be completed and fully operational on/before 2 years from approval date of preliminary application. No information regarding EJ approach. </t>
  </si>
  <si>
    <t>https://documents.deq.utah.gov/air-quality/planning/air-quality-policy/DAQ-2019-014602.pdf</t>
  </si>
  <si>
    <t>https://deq.utah.gov/air-quality/workplace-electric-vehicle-charging-funding-assistance-program</t>
  </si>
  <si>
    <t>https://afdc.energy.gov/laws/12320</t>
  </si>
  <si>
    <t>Charge OK</t>
  </si>
  <si>
    <t xml:space="preserve">Last round closed 2021. Funded through the VW funds. There were two rounds of funding, last application closed in 2021. No information regarding new rounds. No information regarding EJ approach. </t>
  </si>
  <si>
    <t>https://www.deq.ok.gov/air-quality-division/volkswagen-settlement/chargeok-oklahoma-electric-vehicle-charging-program/</t>
  </si>
  <si>
    <t>https://www.deq.ok.gov/wp-content/uploads/air-division/VW_ChargeOK_Round_2_grant_solicitation.pdf</t>
  </si>
  <si>
    <t xml:space="preserve">Level 2 EVSE Rebate Program </t>
  </si>
  <si>
    <t xml:space="preserve">No information regarding EJ approach. By March 2023, there were 135k funds available. </t>
  </si>
  <si>
    <t>https://eportal.adeq.state.ar.us/app/#formversion/2c1b90eb-1591-4574-8fd9-e3fdb64d58c1?FormTag=EVSE_L2</t>
  </si>
  <si>
    <t>https://www.adeq.state.ar.us/energy/opportunities/evse/</t>
  </si>
  <si>
    <t>https://www.adeq.state.ar.us/air/planning/vw/pdfs/evse-rebate-program-structure-final-1-11-21.pdf</t>
  </si>
  <si>
    <t>Charge Up Michigan Placement Project</t>
  </si>
  <si>
    <t>Charging stations must be installed on pre-determined areas. Any public or private organization located in Michigan, or those outside of Michigan that have demonstrated significant experience installing and maintaining electric vehicle charging stations and have a significant presence in Michigan. No information regarding EJ approach.</t>
  </si>
  <si>
    <t>https://www.michigan.gov/climateandenergy/0,4580,7-364--487842--,00.html</t>
  </si>
  <si>
    <t>https://www.michigan.gov/documents/energy/ChargeUPMichiganRFP_673311_7.pdf</t>
  </si>
  <si>
    <t>https://www.surveymonkey.com/r/2019ChargeUpMichigan</t>
  </si>
  <si>
    <t>Electric School Bus Pilot</t>
  </si>
  <si>
    <t>Applications to be open Spring 2023</t>
  </si>
  <si>
    <t>https://www.pca.state.mn.us/air-water-land-climate/volkswagen-settlement-grants</t>
  </si>
  <si>
    <t>Electric and cleaner school buses | Minnesota Pollution Control Agency (state.mn.us)</t>
  </si>
  <si>
    <t>Diesel Emissions Reductions Grants</t>
  </si>
  <si>
    <t xml:space="preserve">The vehicle, equipment, and/or engine being replaced must be scrapped or rendered permanently disabled within ninety (90) days of being replaced. </t>
  </si>
  <si>
    <t>https://www.mass.gov/how-to/apply-for-a-diesel-emissions-reduction-act-dera-electric-solicitation-grant</t>
  </si>
  <si>
    <t>https://www.mass.gov/doc/dera-open-solicitation-grant-guidance-requirements/download</t>
  </si>
  <si>
    <t>School Bus Replacement Program</t>
  </si>
  <si>
    <t xml:space="preserve">Grant recipient will have 90 days after the new equipment is put into operation to complete the scrappage of the replaced equipment or be required to return all grant funds. No information regarding EJ approach. </t>
  </si>
  <si>
    <t>https://www.oregon.gov/deq/aq/programs/Pages/VW-Diesel-Settlement.aspx</t>
  </si>
  <si>
    <t>https://www.oregon.gov/deq/FilterDocs/VWBusApp.pdf</t>
  </si>
  <si>
    <t>Fleet Electrification Assessment NYSEG</t>
  </si>
  <si>
    <t>Eligible applicants must be NYSEG customers and include any commercial, private,
or public fleet with light-, medium-, or heavy-duty vehicles. Offers a fleet assesment as well as a Medium and Heavy Duty Fleet Make-Ready Pilot Program</t>
  </si>
  <si>
    <t>https://www.nyseg.com/en/smartenergy/electricvehicles/ev-fleet-assessment-program</t>
  </si>
  <si>
    <t>Fleet Electrification Assessment Orange &amp; Rockland (O&amp;R)</t>
  </si>
  <si>
    <t>Orange and Rockland offers fleet assessment and make ready funding. Participation in NYTVIP required for make ready funding.</t>
  </si>
  <si>
    <t>https://www.oru.com/en/our-energy-future/technology-innovation/electric-vehicles/new-york/commercial-ev-drivers/fleet-owners-and-operators</t>
  </si>
  <si>
    <t>Microsoft Word - NY EV Infrastructure Medium- and Heavy-Duty Make-Ready Pilot Program Implementation Plan FINAL FINAL2.docx (azureedge.net)</t>
  </si>
  <si>
    <t>Texas Clean Fleet Program - Texas Emissions Reduction Plan (TERP)</t>
  </si>
  <si>
    <t>Last round was 2022</t>
  </si>
  <si>
    <t>https://wayback.archive-it.org/414/20210527094043/https://www.tceq.texas.gov/assets/public/implementation/air/terp/tcf/FY20_TCFP_Application_FINAL.pdf</t>
  </si>
  <si>
    <t>https://www.tceq.texas.gov/airquality/terp/tcf.html</t>
  </si>
  <si>
    <t>https://afdc.energy.gov/laws/6583</t>
  </si>
  <si>
    <t>New Mexico Volkswagen Environmental Mitigation Trust Program</t>
  </si>
  <si>
    <t>Most recent round closed Mar. 2022. Even though projects must begin after awards are granted and approved, funds will be reimbursed after project has been completed. Maximum allowances: https://www.vwcourtsettlement.com/en/docs/DOJ/Approved%20Appendix%20D-2.pdf</t>
  </si>
  <si>
    <t>https://www.env.nm.gov/air-quality/wp-content/uploads/sites/2/2021/11/NM-VW-Environmental-Trust-Program-2022-Guidelines-and-Application.pdf</t>
  </si>
  <si>
    <t>https://www.env.nm.gov/vw-settlement/</t>
  </si>
  <si>
    <t>Fleet Electrification Assessment - Duke Energy</t>
  </si>
  <si>
    <t>Can provide EV solutions, including configuration, engineering &amp; installation, procure hardware/software. new electric service, maintenance, as well as funding.</t>
  </si>
  <si>
    <t>https://www.duke-energy.com/energy-education/energy-savings-and-efficiency/fleet-electrification</t>
  </si>
  <si>
    <t>https://www.duke-energy.com/energy-education/electric-vehicles/business/contact-us?_gl=1*1sejpbx*_ga*NDkyMTYxOTIuMTY3NjkyMDEyNg..*_ga_HB58MJRNTY*MTY3Njk4ODg2Mi44LjEuMTY3Njk4OTA4OC4wLjAuMA..&amp;_ga=2.250806406.1441956738.1676920127-49216192.1676920127</t>
  </si>
  <si>
    <t>Qualified Heavy-Duty Alternative Fuel Vehicle (AFV) Tax Credit</t>
  </si>
  <si>
    <t>Successful applicants will have 180 calendar days after the approval of the application to provide the following items or the tax credit will no longer be reserved for the taxpayer</t>
  </si>
  <si>
    <t>https://documents.deq.utah.gov/air-quality/clean-fuels/tax-credit/DAQ-2018-008465.pdf</t>
  </si>
  <si>
    <t>https://deq.utah.gov/air-quality/incentive-programs-aq/alternative-fuel-heavy-duty-vehicle-tax-credit-program</t>
  </si>
  <si>
    <t>https://afdc.energy.gov/laws/11624</t>
  </si>
  <si>
    <t>Fleet Electrification Assessment Rochester Gas and Electric (RG&amp;E)</t>
  </si>
  <si>
    <t>Required for RG&amp;E's Make Ready program</t>
  </si>
  <si>
    <t>https://www.rge.com/en/smartenergy/electricvehicles/ev-fleet-assessment-program</t>
  </si>
  <si>
    <t>Commercial EV Charging Station Rebate Program</t>
  </si>
  <si>
    <t>Only charging stations for MHDV available</t>
  </si>
  <si>
    <t>https://www.ladwp.com/ladwp/faces/oracle/webcenter/portalapp/pagehierarchy/Page1888.jspx;jsessionid=yKBhk1BN2T5yphXSc7JGW258H22sGZLlV3GzPnkpV7wp2hSM2FrD!1109665642?_afrWindowId=null&amp;_afrLoop=397725492306425&amp;_afrWindowMode=0&amp;_adf.ctrl-state=1a6nnraau9_162#%40%3F_afrWindowId%3Dnull%26_afrLoop%3D397725492306425%26_afrWindowMode%3D0%26_adf.ctrl-state%3Djn7pcpj5c_4</t>
  </si>
  <si>
    <t>Commercial EV Charging Station Rebate Program FAQs (ladwp.com)</t>
  </si>
  <si>
    <t>Electric School Bus and Infrastructure Rebate - Duke Energy</t>
  </si>
  <si>
    <t>Funding available for 15 ESBs. Utility will contact those who fill out interest form; interest in V2G capabilities makes me think charging infrastructure may also be included.</t>
  </si>
  <si>
    <t>https://www.duke-energy.com/business/products/park-and-plug/electric-school-buses</t>
  </si>
  <si>
    <t>https://dukeenergy.co1.qualtrics.com/jfe/form/SV_3shkKYf5250baIK</t>
  </si>
  <si>
    <t>Commercial Electric Vehicle (EV) Charging Station Pilot Program - Duke Energy</t>
  </si>
  <si>
    <t>Yes, unspecified</t>
  </si>
  <si>
    <t>Seeking schools replacing buses in 2022 and 2023</t>
  </si>
  <si>
    <t>Deadline end of 2023. Be a public or charter school customer with a bus fleet within Duke Energy's service territory.
- Agree to participate in the program through December 2023
- Site host and funding agreement required
- Meet school bus specifications from Duke Energy
- Meet site location requirements</t>
  </si>
  <si>
    <t>https://www.duke-energy.com/business/products/park-and-plug/electric-school-buses?_gl=1*cpadrt*_ga*NzYyNjUzMTQxLjE2Nzk0OTg0OTY.*_ga_HB58MJRNTY*MTY4MTIyMzIwOC43LjAuMTY4MTIyMzIwOC4wLjAuMA..</t>
  </si>
  <si>
    <t>https://investors.duke-energy.com/news/news-details/2022/Duke-Energy-Indiana-plans-two-year-electric-transportation-pilot-programs/default.aspx</t>
  </si>
  <si>
    <t>Electric School Bus Grant - Central Coast Community Energy (CCCE)</t>
  </si>
  <si>
    <t>25%</t>
  </si>
  <si>
    <t>To close by August 31, 2023. Be an individual public school or public-school district, or a transport business that offer farmworker trasnport services
- Must have at least one site located within the 3CE service area. The account associated with the location of the school bus must be in “good standing.”</t>
  </si>
  <si>
    <t>https://3cenergy.org/rebates/electric-bus-program/</t>
  </si>
  <si>
    <t>https://3cenergy.org/wp-content/uploads/2023/02/3CE-PDIG_Electric-Bus_FY-22-23_2.28.23.pdf</t>
  </si>
  <si>
    <t>https://3cenergy.org/central-coast-community-energy-launches-electric-bus-rebates/</t>
  </si>
  <si>
    <t>Heavy-Duty Alternative Fuel and Advanced Vehicle Purchase Vouchers</t>
  </si>
  <si>
    <t xml:space="preserve">Refer to source tables for max amounts. Other trucks are eligible for repowering.  </t>
  </si>
  <si>
    <t>https://www.nyserda.ny.gov/All-Programs/Truck-Voucher-Program</t>
  </si>
  <si>
    <t>servlet.FileDownload (ny.gov)</t>
  </si>
  <si>
    <t xml:space="preserve">Reduced Vehicle License Tax
</t>
  </si>
  <si>
    <t xml:space="preserve">Use  the formulas provided in the first link to understand what the reduced tax burden is for the AFV </t>
  </si>
  <si>
    <t>https://azdot.gov/motor-vehicles/vehicle-services/vehicle-registration/alternative-fuel-vehicle</t>
  </si>
  <si>
    <t>https://www.azleg.gov/ars/28/05805.htm</t>
  </si>
  <si>
    <t>Alt-Fuel-VLT-infographic.pdf (azdot.gov)</t>
  </si>
  <si>
    <t>Alternative Fuel Vehicle (AFV) Conversion Tax Credit</t>
  </si>
  <si>
    <t>https://otr.cfo.dc.gov/sites/default/files/dc/sites/otr/publication/attachments/2016%20AFVC_Commercial_Fill-in.pdf</t>
  </si>
  <si>
    <t>https://otr.cfo.dc.gov/sites/default/files/dc/sites/otr/publication/attachments/AlternativeFuelVehicleInfrastructureandConversionCreditsFAQs.pdf</t>
  </si>
  <si>
    <t>https://afdc.energy.gov/laws/11493</t>
  </si>
  <si>
    <t>Alternative Fuel Vehicle Conversion Grants for Businesses</t>
  </si>
  <si>
    <t>https://air.utah.gov/altfuel/apply.php?type=electric</t>
  </si>
  <si>
    <t>https://air.utah.gov/altfuel/index.php</t>
  </si>
  <si>
    <t>https://afdc.energy.gov/laws/11768</t>
  </si>
  <si>
    <t>GaDOE AFY22 School Bus Alternative Fuel Incentive Funding</t>
  </si>
  <si>
    <t>Maximim two requests allowed. No information on website. Brochure received from GA DOE contact John Osborne</t>
  </si>
  <si>
    <t>https://onewri.sharepoint.com/:b:/s/TRBpaper/EW9vuRy5brVFhJXBZ3WH-BEBfsApPgpoS036NXm5Zlsm-g?e=GVke0R</t>
  </si>
  <si>
    <t>Plug-In Electric Vehicle (PEV) Tax Credit</t>
  </si>
  <si>
    <t>Maximum amount varies depending upon the qualifying category and the tax year during which the vehicle is purchased, leased, converted, or modified</t>
  </si>
  <si>
    <t>https://driveelectriccolorado.org/incentives/tax-credits/</t>
  </si>
  <si>
    <t>Income69.pdf - Google Drive</t>
  </si>
  <si>
    <t>https://www.irs.gov/credits-deductions/credits-for-new-electric-vehicles-purchased-in-2022-or-before</t>
  </si>
  <si>
    <t>https://afdc.energy.gov/laws/409</t>
  </si>
  <si>
    <t>Alternative Fuel Tax Exemption</t>
  </si>
  <si>
    <t>No information on how to apply exemption</t>
  </si>
  <si>
    <t>https://www.ncleg.gov/EnactedLegislation/Statutes/HTML/BySection/Chapter_105/GS_105-164.13.html</t>
  </si>
  <si>
    <t>PSE&amp;G Electric Vehicle Charging Program</t>
  </si>
  <si>
    <t>Multi-family properties, government entities, and locations where property owners provide charger access to the public all may be considered for mixed use.
- Account must be in good financial standing (no shut-off notice).
- The DCFC/Level 2 smart charger must be WiFi or cellular network enabled and the customer must agree to provide EV charging data to PSE&amp;G in order to receive any PSE&amp;G-provided incentives.
- The customer must complete the PSE&amp;G electric service application process for EV smart charger installation upon request.
- The customer must use New Jersey-licensed electricians and/or contractors for EV smart charger installation.</t>
  </si>
  <si>
    <t>https://nj.myaccount.pseg.com/myservicepublic/electricvehicles</t>
  </si>
  <si>
    <t>PGE Fleet Partner</t>
  </si>
  <si>
    <t>All funding reserved as of Jan. 2023. Fleet Partner provides technical assistance and a feasbility study to plan the project. Once you're ready, they provide the make-ready program. The amount of the incentive is based on "the forecasted annual energy use of your chargers. This is your energy use commitment. The higher the energy use commitment, the 
higher the incentive could be."</t>
  </si>
  <si>
    <t>https://portlandgeneral.com/fleet-partner</t>
  </si>
  <si>
    <t>Fleet Charging (portlandgeneral.com)</t>
  </si>
  <si>
    <t>Word Doc Template B (ctfassets.net)</t>
  </si>
  <si>
    <t>Medium-Duty Zero Emission Vehicle (ZEV) Voucher Program</t>
  </si>
  <si>
    <t>Applications will open spring 2023</t>
  </si>
  <si>
    <t>https://www.njeda.com/njzip/#eligibility</t>
  </si>
  <si>
    <t>Purchaser-Application_Read-Me-and-Walkthru.pdf (njeda.com)</t>
  </si>
  <si>
    <t>https://afdc.energy.gov/laws/all?state=NJ</t>
  </si>
  <si>
    <t xml:space="preserve">Zero Emission Vehicle (ZEV) Rebate </t>
  </si>
  <si>
    <t xml:space="preserve">ast Round closed Sept. 2022. Scroll down to see Municipal Zero-emission Vehicle (ZEV) Program </t>
  </si>
  <si>
    <t>https://www.dec.ny.gov/energy/109181.html</t>
  </si>
  <si>
    <t>2022 ZEV Rebate Request for Applications (ny.gov)</t>
  </si>
  <si>
    <t>EV Fleet program</t>
  </si>
  <si>
    <t>Consultation required before applying</t>
  </si>
  <si>
    <t>https://www.pge.com/en_US/large-business/solar-and-vehicles/clean-vehicles/ev-fleet-program/ev-fleet-program.page</t>
  </si>
  <si>
    <t>PG&amp;E EV Fleet program overivew for public schools (pge.com)</t>
  </si>
  <si>
    <t>EV Fleet Program Terms and Conditions ("Contract") (pge.com)</t>
  </si>
  <si>
    <t>EV Guide Book (pge.com)</t>
  </si>
  <si>
    <t>Clean School Bus Program - Texas Emissions Reduction Plan (TERP)</t>
  </si>
  <si>
    <t>https://www.tceq.texas.gov/airquality/terp/school-buses.html</t>
  </si>
  <si>
    <t>TERP Texas Clean School Bus Program Request for Grant Applications for Fiscal Year 2022</t>
  </si>
  <si>
    <t>FY18 TCSB Workshop Presentation (texas.gov)</t>
  </si>
  <si>
    <t>https://afdc.energy.gov/laws/11499</t>
  </si>
  <si>
    <t>Commercial EV Charger Rebate</t>
  </si>
  <si>
    <t>$5,000 for each level 2 charging station (up to 6) and $500 per additional port; total rebate amount is not to exceed $33,000.</t>
  </si>
  <si>
    <t>https://www.alamedamp.com/349/Electric-Vehicles</t>
  </si>
  <si>
    <t>https://alameda.upgrade.guide/recommendations/print/4973/?c=alameda</t>
  </si>
  <si>
    <t>Commercial Electric Vehicle (EV) Charging Station Rebates - BGE</t>
  </si>
  <si>
    <t>Eligible customers: workplace/fleet for small business or local nonprofit; multi-family property owner or homeowner's association. Note that these four utility programs in MD are available to MUDs, workplace (small biz or nonprofit) or fleet. Typically, SDs are considered non-profits.</t>
  </si>
  <si>
    <t>https://www.bge.com/SmartEnergy/InnovationTechnology/Pages/MultifamilyPropertyRebateProgram.aspx</t>
  </si>
  <si>
    <t>Workplace Charger Rebate - Delmarva Power</t>
  </si>
  <si>
    <t>Estimated funding: 25 locations. Eligible customers: workplace/fleet for small business or local nonprofit; multi-family property owner or homeowner's association</t>
  </si>
  <si>
    <t>https://www.delmarva.com/SmartEnergy/InnovationTechnology/Pages/WorkplaceChargerRebateProgram.aspx</t>
  </si>
  <si>
    <t>Advanced Bus and Clean (ABC) Transportation Pilot Program</t>
  </si>
  <si>
    <t>Applications closed Oct. 2022. Transit + School buses</t>
  </si>
  <si>
    <t>https://www.adeq.state.ar.us/air/grants.aspx</t>
  </si>
  <si>
    <t>Workplace Charger Rebate</t>
  </si>
  <si>
    <t>https://www.pepco.com/SmartEnergy/InnovationTechnology/Pages/WorkplaceChargerRebateProgram.aspx</t>
  </si>
  <si>
    <t xml:space="preserve">Electric Vehicle Supply Equipment (EVSE) Rebates - Hawaii Energy </t>
  </si>
  <si>
    <t>Deadline June 2023</t>
  </si>
  <si>
    <t>https://hawaiienergy.com/for-business/rebates/electric-vehicle-charging-stations</t>
  </si>
  <si>
    <t>https://afdc.energy.gov/laws/12261</t>
  </si>
  <si>
    <t>Driving a Cleaner Illinois Round 4 Funding</t>
  </si>
  <si>
    <t>Government entities or units of government cannot apply for the grant. Driving a Cleaner Illinois is the Illinois EPA’s grant program developed to distribute funding for various types of diesel emission reduction projects.  The Driving a Cleaner Illinois Program receives funding from a variety of sources, including VW, DERA, CMAQ. Objectives for rounds may vary based on funding.</t>
  </si>
  <si>
    <t>https://www2.illinois.gov/epa/topics/air-quality/driving-a-cleaner-illinois/Pages/default.aspx</t>
  </si>
  <si>
    <t>Microsoft Word - FAQ VW Round 4 (002).docx (illinois.gov)</t>
  </si>
  <si>
    <t>Clean Fleet Electric Vehicle Incentive Program</t>
  </si>
  <si>
    <t>Deadline Jun 2023. $4000 incentive per electric vehicle (max cap at 20) + $5000 per L2 charger (max cap 8). *Cap vary depending on school size*</t>
  </si>
  <si>
    <t>https://www.njcleanenergy.com/ev</t>
  </si>
  <si>
    <t>EVs - Clean Fleet Application for FY 23 updated 8_1_22 - FINAL.pdf (njcleanenergy.com)</t>
  </si>
  <si>
    <t>Volkswagen Trust School Bus Program Requirement</t>
  </si>
  <si>
    <t>The Missouri Department of Natural Resources concluded applications periods for the school bus category. The department exhausted the funding for this category, and will not have another application period.</t>
  </si>
  <si>
    <t>https://dnr.mo.gov/air/what-were-doing/volkswagen-trust-funds</t>
  </si>
  <si>
    <t>https://dnr.mo.gov/document-search/fiscal-year-2022-school-buses-program-requirements</t>
  </si>
  <si>
    <t>https://dnr.mo.gov/document-search/fiscal-year-2022-implementation-guidelines-school-buses</t>
  </si>
  <si>
    <t>Electric Vehicle Supply Equipment (EVSE) Tax Credit</t>
  </si>
  <si>
    <t>https://afdc.energy.gov/laws/5182</t>
  </si>
  <si>
    <t xml:space="preserve">Nevada Clean Energy Fund </t>
  </si>
  <si>
    <t xml:space="preserve">The Neveda Clean Energy Fund was established to help finance clean energy projects. There are no specific programs target at school districts. The website mentions technical assistance to apply for funding opportunities. </t>
  </si>
  <si>
    <t>https://nevadacef.org/electric-bus</t>
  </si>
  <si>
    <t>https://www.leg.state.nv.us/NRS/NRS-701B.html#NRS701BSec930</t>
  </si>
  <si>
    <t>https://energy.nv.gov/Resources/Nevada_Clean_Energy_Fund/</t>
  </si>
  <si>
    <t>Medium- and Heavy-Duty Emissions Reductions Funding</t>
  </si>
  <si>
    <t>Phase 4 closed March 2022. No information of new funding. Bid proposal was requested in2022 instead of a grant proposal</t>
  </si>
  <si>
    <t>https://dnrec.alpha.delaware.gov/air/mobile-sources/vw-mitigation-plan/</t>
  </si>
  <si>
    <t>PowerPoint Presentation (delaware.gov)</t>
  </si>
  <si>
    <t>Date (delaware.gov)</t>
  </si>
  <si>
    <t>Commercial Electric Vehicle (EV) Charging Station Rebates - Duke Energy</t>
  </si>
  <si>
    <t>Rebate amount can vary. Up to 10 chargers per location or 100 per parent entity. Must be a nonresidential Duke Energy customer.</t>
  </si>
  <si>
    <t>https://www.duke-energy.com/business/products/ev-complete/charger-rebate</t>
  </si>
  <si>
    <t>Electric Vehicle Supply Equipment (EVSE) Installation Incentive - Eversource</t>
  </si>
  <si>
    <t>https://www.eversource.com/content/business/save-money-energy/clean-energy-options/electric-vehicles</t>
  </si>
  <si>
    <t>eversource-ct-ev-business-application.pdf</t>
  </si>
  <si>
    <t xml:space="preserve">SRP Commercial Electrification Rebates </t>
  </si>
  <si>
    <t>https://www.srpnet.com/energy-savings-rebates/business/rebates/electrification</t>
  </si>
  <si>
    <t>Alternative Fuels Data Center: Commercial Electrification Assessment Incentives - Salt River Project (SRP) (energy.gov)</t>
  </si>
  <si>
    <t xml:space="preserve">Commercial Electric Vehicle (EV) Charging Station Rebate - Eversource </t>
  </si>
  <si>
    <t xml:space="preserve"> Deadline June 2023</t>
  </si>
  <si>
    <t>https://www.eversource.com/content/docs/default-source/about/light-duty-fleet-participant-guide.pdf?sfvrsn=1fbd5033_1</t>
  </si>
  <si>
    <t>Alternative Fuels Data Center: Commercial Electric Vehicle (EV) Charging Station Rebate - Eversource (energy.gov)</t>
  </si>
  <si>
    <t>Electric Vehicle Supply Equipment (EVSE) Rebate Program</t>
  </si>
  <si>
    <t>Funding may become availabe FY 2024, which begins in July 2023. An entity applying for commercial rebates cannot receive more than 18% of the program budget in a fiscal year. For FY22, this total rebate award cap equates to $324,000 (approximately 81 charging stations at maximum $4,000 rebate per station).</t>
  </si>
  <si>
    <t>https://energy.maryland.gov/transportation/Pages/incentives_evserebate.aspx</t>
  </si>
  <si>
    <t>https://energy.maryland.gov/transportation/pages/incentives_evserebate.aspx</t>
  </si>
  <si>
    <t>Direct Current (DC) Fast Electric Vehicle Supply Equipment (EVSE) Grants</t>
  </si>
  <si>
    <t>Applications closed March 2021</t>
  </si>
  <si>
    <t>https://www.mass.gov/how-to/apply-for-massevip-direct-current-fast-charging-incentives#more-info</t>
  </si>
  <si>
    <t>download (mass.gov)</t>
  </si>
  <si>
    <t>Commercial Electric Vehicle (EV) Charging Station Rebate - Alabama Power</t>
  </si>
  <si>
    <t>Dealine May 31st 2023. See website for minimum and maximum charger installation requirements.</t>
  </si>
  <si>
    <t>https://www.alabamapower.com/business/business-customers-and-services/electric-transportation-business-programs/make-ready-program.html</t>
  </si>
  <si>
    <t>ET MAKE READY INFRASTRUCTURE PROGRAM TERMS AND CONDITIONS (alabamapower.com)</t>
  </si>
  <si>
    <t>WA Volkswagen Enforcement Action Grants for Electric School Buses</t>
  </si>
  <si>
    <t>Most recent round was Fall 2022</t>
  </si>
  <si>
    <t>https://ecology.wa.gov/About-us/Payments-contracts-grants/Grants-loans/Find-a-grant-or-loan/Volkswagen-enforcement-action-grants</t>
  </si>
  <si>
    <t>https://apps.ecology.wa.gov/publications/documents/1902022.pdf</t>
  </si>
  <si>
    <t>Commercial Electrification Rebates - Jacksonville Electric Authority (JEA)</t>
  </si>
  <si>
    <t>JEA commercial customers who purchase a qualified electric technology may apply for rebates, which include level 2 charger, DCFC, school bus and transit bus.</t>
  </si>
  <si>
    <t>https://www.jea.com/Business_Resources/Rebates_for_Businesses/Electrification_Rebates_Program/</t>
  </si>
  <si>
    <t>https://visionelements.programprocessing.com/framework/JEA/JEA_ERP_Terms_and_Conditions_PY23.pdf</t>
  </si>
  <si>
    <t>Maryland Smart Energy Communities</t>
  </si>
  <si>
    <t>https://energy.maryland.gov/govt/Pages/smartenergycommunities.aspx</t>
  </si>
  <si>
    <t>https://energy.maryland.gov/govt/Documents/MSEC_FY22_FOA_FINAL.pdf</t>
  </si>
  <si>
    <t>EV Charge Schools Program</t>
  </si>
  <si>
    <t>Chargers MUST be publicly-accessible; 40% of funds for CA designated DACs</t>
  </si>
  <si>
    <t>https://www.pge.com/en_US/small-medium-business/energy-alternatives/clean-vehicles/ev-charge-network/electric-vehicle-charging/electric-vehicle-programs-and-resources.page</t>
  </si>
  <si>
    <t>https://www.pge.com/pge_global/common/pdfs/small-medium-business/energy-alternatives/clean-vehicles/ev-charge-network/electric-vehicle-charging/EVChargeSchools_FactSheet.pdf</t>
  </si>
  <si>
    <t>https://docs.cpuc.ca.gov/PublishedDocs/Published/G000/M319/K823/319823155.PDF</t>
  </si>
  <si>
    <t>EV Charger Prep Credit</t>
  </si>
  <si>
    <t>https://www.duke-energy.com/business/products/ev-complete/charger-prep-credit</t>
  </si>
  <si>
    <t>Commercial Electric Vehicle (EV) Charging Station Make-Ready Rebate - Duke Energy</t>
  </si>
  <si>
    <t>Eligible projects include workplaces, businesses, transit agencies, schools, multifamily dwellings, fleets, new construction homes, and publicly available EV charging stations.</t>
  </si>
  <si>
    <t>Electric Vehicle Supply Equipment (EVSE) Rebates – Tacoma Public Utility (TPU)</t>
  </si>
  <si>
    <t xml:space="preserve">Waitlist </t>
  </si>
  <si>
    <t>https://www.mytpu.org/community-environment/clean-renewable-energy/electric-vehicles/public-electric-vehicle-charging/</t>
  </si>
  <si>
    <t>https://www.mytpu.org/wp-content/uploads/TE_Application-Agreement_Public_MultifamilyCharging_wAttachements_RD6.pdf</t>
  </si>
  <si>
    <t>https://afdc.energy.gov/laws/12693</t>
  </si>
  <si>
    <t>Commercial Electric Vehicle Rebates</t>
  </si>
  <si>
    <t>Program offers 1,000 rebate for Level 2 charger, 6,000 for qualifying infrastructure costs, and 5,000 rebate for school bus purchase.</t>
  </si>
  <si>
    <t>https://www.tid.org/customer-service/save-energy-money/rebates/commercial-ev/</t>
  </si>
  <si>
    <t>Commercial Electric Vehicle (EV) Charging Station Rebates - Jersey Central Power &amp; Light</t>
  </si>
  <si>
    <t>Eligible applicants must install a minimum of two charging ports and may
receive a maximum of 10 rebates per location. Multifamily customers in
overburdened communities are eligible for an increased rebate of up to \$8,375 per port.
Commercial customers may also receive bill credits for charging during off-peak hours.</t>
  </si>
  <si>
    <t>https://www.firstenergycorp.com/help/electric-vehicles/nj-ev/new-jersey-ev/jcpl-ev-driven-program.html</t>
  </si>
  <si>
    <t>https://www.firstenergycorp.com/newsroom/news_articles/jcp-l-launches-electric-vehicle-charging-incentive-program.html</t>
  </si>
  <si>
    <t>https://dep.nj.gov/ej/communities/</t>
  </si>
  <si>
    <t>Community Renewable Energy Grant Program</t>
  </si>
  <si>
    <t>https://www.oregon.gov/energy/Incentives/Pages/CREP.aspx</t>
  </si>
  <si>
    <t>2022-CREP-Flyer-Construction.pdf (oregon.gov)</t>
  </si>
  <si>
    <t>https://olis.oregonlegislature.gov/liz/2021R1/Measures/Overview/HB2022</t>
  </si>
  <si>
    <t>Building Resilient Infrastructure and Communities</t>
  </si>
  <si>
    <t>Local gov't apply as sub-applicants to states (business operations/non-profits can be included in sub-application). Sub-applicant deadlines vary by states</t>
  </si>
  <si>
    <t>https://www.fema.gov/grants/mitigation/building-resilient-infrastructure-communities</t>
  </si>
  <si>
    <t>Before You Apply for Building Resilient Infrastructure and Communities (BRIC) Funds | FEMA.gov</t>
  </si>
  <si>
    <t>Alternative Fuel Vehicle (AFV) Infrastructure Tax Credit</t>
  </si>
  <si>
    <t>Electric Vehicle Supply Equipment (EVSE) Rebates - NV Energy</t>
  </si>
  <si>
    <t xml:space="preserve">Funding has been fully reserved. </t>
  </si>
  <si>
    <t>https://www.nvenergy.com/cleanenergy/electric-vehicles</t>
  </si>
  <si>
    <t>https://afdc.energy.gov/laws/all?state=NV</t>
  </si>
  <si>
    <t>Creating Long-term Energy Alternatives Now by Advancing Improvements Regionally Grants program</t>
  </si>
  <si>
    <t xml:space="preserve">OCARTS-member governments, certain public trusts and public authorities providing essential services to OCARTS-member governments, member entity public transit fleets, and to public school fleets whose district boundaries are contained partially or wholly within the OCARTS area. No mentioned of EJ approach. </t>
  </si>
  <si>
    <t>https://www.acogok.org/grants-administration/</t>
  </si>
  <si>
    <t>https://www.acogok.org/wp-content/uploads/2021/10/2022-ACOG-CLEAN-AIR-GRANTs_Public-Sector-Fleets.pdf</t>
  </si>
  <si>
    <t>EV Fleet Charger &amp; Infrastructure Rebate</t>
  </si>
  <si>
    <t xml:space="preserve">Applications closed Feb. 2023. New requests made after Feb 2023 will not be accepted. They will review applications submitted before in 2024. </t>
  </si>
  <si>
    <t>https://www.anaheim.net/5889/EV-Fleet-Charger-Infrastructure-Rebate</t>
  </si>
  <si>
    <t>EV-Fleet-Charger-Infrastructure-Rebate-Reservation-Form (anaheim.net)</t>
  </si>
  <si>
    <t>Public Access EV Charger Rebates</t>
  </si>
  <si>
    <t>https://www.anaheim.net/3312/Public-EV-Charger-Rebate</t>
  </si>
  <si>
    <t>Public-Access-Electric-Vehicle-Charging-Station-Rebate-Reservation-Request (anaheim.net)</t>
  </si>
  <si>
    <t>Electric Vehicle Supply Equipment (EVSE) Grants</t>
  </si>
  <si>
    <t>https://www.drivegreen.nj.gov/plugin.html</t>
  </si>
  <si>
    <t>overview.pdf (nj.gov)</t>
  </si>
  <si>
    <t>faq.pdf (nj.gov)</t>
  </si>
  <si>
    <t>Electric Vehicle Supply Equipment (EVSE) Rebates</t>
  </si>
  <si>
    <t xml:space="preserve">Deadline April 2023. Limit of 10 charging ports. Rebate is for purchases made between July 1, 2021 and Dec. 31, 2022. New program will be open in May 2023. </t>
  </si>
  <si>
    <t>https://dnrec.alpha.delaware.gov/climate-coastal-energy/clean-transportation/ev-charging-equipment-rebates/</t>
  </si>
  <si>
    <t>EVSE-Rebate-Program-Description-and-Guidance.pdf (delaware.gov)</t>
  </si>
  <si>
    <t>Alternative Fuel Infrastructure Tax Credit</t>
  </si>
  <si>
    <t>https://afdc.energy.gov/laws/10513</t>
  </si>
  <si>
    <t>Electrify Your Ride - Commercial</t>
  </si>
  <si>
    <t>Install by August 31, 2023. EV rebates also available</t>
  </si>
  <si>
    <t>https://3cenergy.org/rebates/electrify-your-ride-commercial-2/</t>
  </si>
  <si>
    <t>https://afdc.energy.gov/laws/12502</t>
  </si>
  <si>
    <t>Electric Vehicle Supply Equipment (EVSE) Rebate</t>
  </si>
  <si>
    <t>Second version to be launched Q2 2023. NYSERDA is in the process of revising the charging station Program and expects to launch the Charge Ready NY 2.0 Program sometime in the second quarter of 2023. The Charge Ready NY Program has exhausted all of the available funding and will no longer be accepting new applications.</t>
  </si>
  <si>
    <t>https://www.nyserda.ny.gov/All-Programs/ChargeNY/Charge-Electric/Charging-Station-Programs/Charge-Ready-NY</t>
  </si>
  <si>
    <t>Commercial Electric Vehicle Charging Station Rebate Program</t>
  </si>
  <si>
    <t>The Commercial EV Charging Station Rebate Program provides rebates to BWP commercial customers to offset some of the costs of purchasing and installing qualified EV charging stations, including Level 2 charging stations and DC fast chargers. Level 1 charging stations deployed in common areas of multi-family residences may also qualify for a rebate.</t>
  </si>
  <si>
    <t>https://www.burbankwaterandpower.com/leadthecharge</t>
  </si>
  <si>
    <t>Commercial EV Charging Station FAQ (burbankwaterandpower.com)</t>
  </si>
  <si>
    <t>Commercial EV Charging Station Program Dashboard (burbankwaterandpower.com)</t>
  </si>
  <si>
    <t xml:space="preserve">2022 Commercial EV Charging Incentive
</t>
  </si>
  <si>
    <t>Last Round closed Feb 2022</t>
  </si>
  <si>
    <t>https://docs.idahopower.com/pdfs/AboutUs/sustainability/EV/EVSE-incentive-offering-application-2022.pdf</t>
  </si>
  <si>
    <t>https://idahopower.chooseev.com/promos/</t>
  </si>
  <si>
    <t>Hybrid and Zero Emission Truck and Bus Voucher Incentive Project</t>
  </si>
  <si>
    <t xml:space="preserve">Eligible dealers offer customers point-of-sale price breaks with funding set aside at the time a voucher is requested. Training is required on an individual basis for each person who makes HVIP sales representing a dealership or OEM. Additional HVIP funds are anticipated to be available for request in the first part of calendar year 2022. HVIP dealer training will become available following the publication of the FY1-22 Implementation Manual in 2022. Scrappage is required for school set-aside. </t>
  </si>
  <si>
    <t>https://californiahvip.org/</t>
  </si>
  <si>
    <t>Funding Updates - Hybrid and Zero-Emission Truck and Bus Voucher Incentive Project | California HVIP</t>
  </si>
  <si>
    <t>HVIP Eligible Vehicles - Hybrid and Zero-Emission Truck and Bus Voucher Incentive Project | California HVIP</t>
  </si>
  <si>
    <t>Oklahoma Commercial Property Assessed Clean Energy Program Authorization</t>
  </si>
  <si>
    <t>Contact C-PACE for application process</t>
  </si>
  <si>
    <t>https://oklahomacpace.org/resources/</t>
  </si>
  <si>
    <t>OK-C-PACE-Program-Guidelines-AUG-2021.pdf (oklahomacpace.org)</t>
  </si>
  <si>
    <t>Electric Vehicle Supply Equipment Funding</t>
  </si>
  <si>
    <t>https://www.efficiencymaine.com/electric-vehicle-rebates/</t>
  </si>
  <si>
    <t>https://afdc.energy.gov/laws/all?state=ME</t>
  </si>
  <si>
    <t>Electric Vehicle Supply Equipment (EVSE) Rebate - Consumers Energy</t>
  </si>
  <si>
    <t>$7,500 for L2 public access charger, $70,000 for DC charger</t>
  </si>
  <si>
    <t>https://www.consumersenergy.com/residential/programs-and-services/electric-vehicles/powermidrive?utm_campaign=powermidrive&amp;utm_source=powermidrive&amp;utm_medium=vanity-url&amp;utm_content=powermidrive</t>
  </si>
  <si>
    <t>Login (powerclerk.com)</t>
  </si>
  <si>
    <t xml:space="preserve">Public Transportation Innovation Program - 5312 </t>
  </si>
  <si>
    <t>Funding opportunities are not always available. Eligible activities: research, development, demonstration and deployment projects, and evaluation of technology of national significance to public transportation.</t>
  </si>
  <si>
    <t>https://www.transit.dot.gov/funding/grants/public-transportation-innovation-5312</t>
  </si>
  <si>
    <t>Alternative Fuels Data Center: Public Transportation Research, Demonstration, and Deployment Funding (energy.gov)</t>
  </si>
  <si>
    <t>Hybrid and Zero-Emission Truck and Bus Voucher Incentive Project (HVIP) - Public School Bus Set Aside</t>
  </si>
  <si>
    <t>https://californiahvip.org/purchasers/</t>
  </si>
  <si>
    <t>HVIP - School Bus Fact Sheet (RGB) (californiahvip.org)</t>
  </si>
  <si>
    <t>*HVIP-FY21-22-Implementation-Manual-03.15.22.pdf (californiahvip.org)</t>
  </si>
  <si>
    <t>Commercial EV Charger Incentive Program</t>
  </si>
  <si>
    <t>https://pwp.cityofpasadena.net/commercialchargerrebate/</t>
  </si>
  <si>
    <t>Commercial-EV-Charging-Incentive-Program-Requirements.pdf (cityofpasadena.net)</t>
  </si>
  <si>
    <t>Commercial Electric Vehicle Charging Station Rebate</t>
  </si>
  <si>
    <t>https://www.tep.com/smart-ev-charging-program/</t>
  </si>
  <si>
    <t>Alternative Fueling Infrastructure Tax Credit</t>
  </si>
  <si>
    <t>https://www.tax.ny.gov/pit/credits/alt_fuels_elec_vehicles.htm</t>
  </si>
  <si>
    <t>http://public.leginfo.state.ny.us/lawssrch.cgi?NVLWO:</t>
  </si>
  <si>
    <t>https://afdc.energy.gov/fuels/laws/ELEC?state=NY#:~:text=Alternative%20Fueling%20Infrastructure%20Tax%20Credit%20An%20income%20tax,85%25%20or%20more%20natural%20gas%2C%20propane%2C%20or%20hydrogen.</t>
  </si>
  <si>
    <t>Commercial Electric Vehicle Supply Equipment (EVSE) Rebates Consumers Energy</t>
  </si>
  <si>
    <t>https://www.consumersenergy.com/business/products-and-services/powermifleet#charging-station-rebates</t>
  </si>
  <si>
    <t>https://www.consumersenergy.com/-/media/CE/Documents/business/products-and-services/power-mi-fleet/consumers-powermifleet-report-public-schools-fleet.ashx</t>
  </si>
  <si>
    <t>Electric Vehicle Supply Equipment (EVSE) Incentives - Ameren Missouri</t>
  </si>
  <si>
    <t>https://www.ameren.com/missouri/company/environment-and-sustainability/electric-vehicles</t>
  </si>
  <si>
    <t>Charging Station Incentives - Ameren Missouri</t>
  </si>
  <si>
    <t>https://afdc.energy.gov/laws/12362</t>
  </si>
  <si>
    <t>Multi-Unit Dwelling (MUD) and Educational Campus Electric Vehicle Supply Equipment (EVSE) Grants</t>
  </si>
  <si>
    <t xml:space="preserve">No information regarding EJ approach. </t>
  </si>
  <si>
    <t>https://www.mass.gov/how-to/apply-for-massevip-multi-unit-dwelling-educational-campus-charging-incentives</t>
  </si>
  <si>
    <t>Northern California Incentive Project</t>
  </si>
  <si>
    <t>https://calevip.org/incentive-project/northern-california</t>
  </si>
  <si>
    <t>What is the Northern California Incentive Project? | CALeVIP</t>
  </si>
  <si>
    <t>Peninsula-Silicon Valley Incentive Project</t>
  </si>
  <si>
    <t>https://calevip.org/incentive-project/peninsula-silicon-valley</t>
  </si>
  <si>
    <t>What is the Peninsula-Silicon Valley Incentive Project? | CALeVIP</t>
  </si>
  <si>
    <t>Commercial - Level 2 Electric Vehicle Charging Program</t>
  </si>
  <si>
    <t>Only 2 rebates per metered location. Advisable to consult with company before submitting application to ensure funds are available</t>
  </si>
  <si>
    <t>https://www.chugachelectric.com/energy-solutions/electric-vehicles</t>
  </si>
  <si>
    <t>Commercial Electric Vehicle Supply Equipment (EVSE) Incentives - New Hampshire Electric Co-op (NHEC)</t>
  </si>
  <si>
    <t>https://www.nhec.com/drive-electric/#/find/nearest</t>
  </si>
  <si>
    <t>2022-Instructions-Checklist-Commercial-Charging-Stations.pdf (nhec.com)</t>
  </si>
  <si>
    <t>Commercial Electric Vehicle (EV) Charging Station Pilot Program - Tampa Electric Company (TECO)</t>
  </si>
  <si>
    <t>Information on EJ considerations not mentioned.</t>
  </si>
  <si>
    <t>https://www.tampaelectric.com/company/environment/electricvehicles/</t>
  </si>
  <si>
    <t>drive-smart-faq.pdf (tampaelectric.com)</t>
  </si>
  <si>
    <t>Alternative Fuels Data Center: Commercial Electric Vehicle (EV) Charging Station Pilot Program – Tampa Electric Company (TECO) (energy.gov)</t>
  </si>
  <si>
    <t>Sacramento County Incentive Project</t>
  </si>
  <si>
    <t>No longer accepting applications</t>
  </si>
  <si>
    <t>https://calevip.org/incentive-project/sacramento-county-incentive-project</t>
  </si>
  <si>
    <t>What is the Sacramento County Incentive Project? | CALeVIP</t>
  </si>
  <si>
    <t>Electric Vehicle (EV) Charging Station Rebates Silicon Valley Power (SVP)</t>
  </si>
  <si>
    <t xml:space="preserve">per charger </t>
  </si>
  <si>
    <t>For level 2 EV charging stations. Charging stations must have Wi-Fi capabilities.</t>
  </si>
  <si>
    <t>https://www.siliconvalleypower.com/sustainability/electric-vehicles/electric-vehicle-charging-station-rebate</t>
  </si>
  <si>
    <t>School and Non-Profit Electric Vehicle Charging Station Rebate Application (siliconvalleypower.com)</t>
  </si>
  <si>
    <t>San Diego County Incentive Project</t>
  </si>
  <si>
    <t>https://calevip.org/incentive-project/san-diego-county</t>
  </si>
  <si>
    <t>What is the San Diego County Incentive Project? | CALeVIP</t>
  </si>
  <si>
    <t>San Joaquin Valley Incentive Project</t>
  </si>
  <si>
    <t>https://calevip.org/incentive-project/san-joaquin-valley</t>
  </si>
  <si>
    <t>What is the San Joaquin Valley Incentive Project? | CALeVIP</t>
  </si>
  <si>
    <t>Electric Bus and Charging Infrastructure Grants - Indiana Michigan Power</t>
  </si>
  <si>
    <t>Charging equipment and installation cost will be provided directly to the program applicant following project completion and receipt of invoices. It is required that each diesel bus that is replaced through this program is scrapped or rendered permanently disabled within ninety (90) days of being replaced.</t>
  </si>
  <si>
    <t>https://app.smartsheet.com/b/form/08750a82a923448d8d53d35ef36a6cb8</t>
  </si>
  <si>
    <t>School Bus Replacement Program - Bay Area Air Quality Management District</t>
  </si>
  <si>
    <t>https://www.baaqmd.gov/funding-and-incentives/businesses-and-fleets/school-buses</t>
  </si>
  <si>
    <t>School Bus Fact Sheet (baaqmd.gov)</t>
  </si>
  <si>
    <t>Plug-In Electric Vehicle (PEV) and EV Supply Equipment (EVSE) Rebates</t>
  </si>
  <si>
    <t>https://norwichpublicutilities.com/residential/electric-vehicle-charging-rebate-program/</t>
  </si>
  <si>
    <t>https://norwichpublicutilities.com/wp-content/uploads/2022/12/2023-EV-Rebate.pdf</t>
  </si>
  <si>
    <t>https://afdc.energy.gov/laws/12281</t>
  </si>
  <si>
    <t>Austin Energy - Workplace Electric Vehicle Supply Equipment (EVSE) Rebate</t>
  </si>
  <si>
    <t>https://austinenergy.com/green-power/plug-in-austin/workplace-charging/plug-in-charging-station-rebate-com</t>
  </si>
  <si>
    <t>https://austinenergy.com/ae/green-power/plug-in-austin/workplace-charging</t>
  </si>
  <si>
    <t>https://afdc.energy.gov/laws/12073</t>
  </si>
  <si>
    <t>Electric Vehicle Supply Equipment Grant</t>
  </si>
  <si>
    <t>Applications closed 2021. Rebates were fully subcribed in May 2021. Utility may open make-ready program</t>
  </si>
  <si>
    <t>https://www.cmpco.com/en/web/cmp/smartenergy/innovation/plug-inelectricvehicles/electric-vehicle-charging-make-ready-infrastructure</t>
  </si>
  <si>
    <t>Electric Vehicle Charging Make-Ready Infrastructure (cmpco.com)</t>
  </si>
  <si>
    <t xml:space="preserve">SRP EVSE Rebate </t>
  </si>
  <si>
    <t xml:space="preserve">Consultation recommended before applying. Rebates are limited to 75 charging ports per customer per program year. Additional rebates if fleet assessment is performed </t>
  </si>
  <si>
    <t>https://savewithsrpbiz.com/rebates/evcharger.aspx</t>
  </si>
  <si>
    <t>bev-charging-rebates-fact-sheet.pdf (srpnet.com)</t>
  </si>
  <si>
    <t>Alternative Fuels Data Center: Commercial Electric Vehicle (EV) Charging Station Rebate - Salt River Project (SRP) (energy.gov)</t>
  </si>
  <si>
    <t>Hazard Mitigation Grants Program</t>
  </si>
  <si>
    <t xml:space="preserve">Needs FEMA-approved state or tribal Hazard Miitgiation Plan. States must apply within 12 months of date of the presidential major disaster declaration. Given the grant is given in response to natural disasters, there's no EJ approach.  </t>
  </si>
  <si>
    <t>https://www.fema.gov/grants/mitigation/hazard-mitigation</t>
  </si>
  <si>
    <t>Local Energy Action Program Pilot Initiative</t>
  </si>
  <si>
    <t>Applications closed Dec. 2021. Technical assistance is valued at $16 million. Restriction: Applications for capital projects, including the purchase or installation of infrastructure or 
equipment.</t>
  </si>
  <si>
    <t>https://www.energy.gov/communitiesLEAP/communities-leap</t>
  </si>
  <si>
    <t>U.S. DOE Communities LEAP Opportunity Announcement 11.8.21.pdf (energy.gov)</t>
  </si>
  <si>
    <t>Electric Vehicle (EV) Charging Station Rebate - El Paso Electric (EPE)</t>
  </si>
  <si>
    <t>https://www.epelectric.com/renewables-tech/electric-vehicles/transportation-electrification-plan/commercial-rebate-programs</t>
  </si>
  <si>
    <t>Microsoft Word - 3.1 Commercial TEP Application (English).docx (epelectric.com)</t>
  </si>
  <si>
    <t>No application information found. For tax years beginning before December 31, 2028, a tax credit is available for up to 45% of the cost of installing commercial alternative fueling infrastructure. </t>
  </si>
  <si>
    <t>https://afdc.energy.gov/fuels/laws/NG?state=OK</t>
  </si>
  <si>
    <t>Oklahoma Statutes §68-2357.22 (2021) - Credit for investments in qualified clean-burning motor fuel vehicle property or qualified electric motor vehicle property. :: 2021 Oklahoma Statutes :: US Codes and Statutes :: US Law :: Justia</t>
  </si>
  <si>
    <t>Public Access Electric Vehicle Supply Equipment (EVSE) Grants</t>
  </si>
  <si>
    <t>https://www.mass.gov/how-to/apply-for-massevip-public-access-charging-incentives</t>
  </si>
  <si>
    <t>https://www.mass.gov/doc/massevip-public-access-charging-requirements/download</t>
  </si>
  <si>
    <t>ZEV Fueling Infrastructure Grant for Municipalities</t>
  </si>
  <si>
    <t>Last Round closed Sept. 2022</t>
  </si>
  <si>
    <t>ZEV Infrastructure Grants Fact Sheet (ny.gov)</t>
  </si>
  <si>
    <t>Transportation Electrification Loan Program</t>
  </si>
  <si>
    <t>https://betterbuildingssolutioncenter.energy.gov/partners/hawaii-green-infrastructure-authority-hgia</t>
  </si>
  <si>
    <t xml:space="preserve">States' Economic Development Assistance Program </t>
  </si>
  <si>
    <t xml:space="preserve">Focuses on communities along the Mississippi Delta and Black Belt </t>
  </si>
  <si>
    <t>https://dra.gov/funding-programs-states-economic-development/states-economic-development-assistance-program/</t>
  </si>
  <si>
    <t>Sonoma Coast Incentive Project</t>
  </si>
  <si>
    <t>https://calevip.org/incentive-project/sonoma-coast</t>
  </si>
  <si>
    <t>What is the Sonoma Coast Incentive Project? | CALeVIP</t>
  </si>
  <si>
    <t>Rebuilding American Infrastructure with Sustainability and Equity Grants</t>
  </si>
  <si>
    <t>For FY 2022, program focused on projects that provide large local or regional impact. Eligible projects include bridges, public transportation projects, freight and port infrastructure.</t>
  </si>
  <si>
    <t>https://www.transportation.gov/RAISEgrants</t>
  </si>
  <si>
    <t>RAISE_2022_NOFO_AMENDMENT_1 (transportation.gov)</t>
  </si>
  <si>
    <t>RAISE 2022 Application FAQs | US Department of Transportation</t>
  </si>
  <si>
    <t>South Coast Air Quality Management District's (SCAQMD) Clean Fuels Program</t>
  </si>
  <si>
    <t>Provides "cofunding" for research, development, demonstration and early deployment (RDD&amp;D) projects.</t>
  </si>
  <si>
    <t>https://www.aqmd.gov/home/technology/research-development-and-demontration</t>
  </si>
  <si>
    <t>2020 Annual Report &amp; 2021 Plan Update (aqmd.gov)</t>
  </si>
  <si>
    <t>Reports (aqmd.gov)</t>
  </si>
  <si>
    <t>Plug-In Electric Vehicle (PEV) and Electric Vehicle Supply Equipment (EVSE) Grants through Charge Ahead Colorado</t>
  </si>
  <si>
    <t>$6,000 (L2) for fleet chargers, $9,000 (L2), 12,500 (L2) dual port 19-35 kw,$35,000 (L3) under 100 kw, $50,000 (L3) over 100 kw. 3 application periods throughout the year.</t>
  </si>
  <si>
    <t>https://energyoffice.colorado.gov/transportation/grants-incentives/charge-ahead-colorado</t>
  </si>
  <si>
    <t>https://drive.google.com/file/d/1YpWP8DAg9erdSc5hjAhj6sKs-Em8lHgM/view</t>
  </si>
  <si>
    <t>CEO CAC Updates Webinar Slides.pdf - Google Drive</t>
  </si>
  <si>
    <t>Non-Residential Electric Vehicle Supply Equipment (EVSE) Rebate Black Hills Energy</t>
  </si>
  <si>
    <t xml:space="preserve"> Deadline Dec. 2023</t>
  </si>
  <si>
    <t>https://www.blackhillsenergy.com/sites/blackhillsenergy.com/files/COE_EV_Commercial_Rebate.pdf</t>
  </si>
  <si>
    <t>https://www.blackhillsenergy.com/efficiency-and-savings/ready-ev</t>
  </si>
  <si>
    <t>Commercial Electric Vehicle (EV) Charging Rebate - Black Hills Energy</t>
  </si>
  <si>
    <t>Up to 4 charging ports per site. Must be a Black Hills Energy non-residential customer. For more information email ReadyEV@blackhillscorp.com</t>
  </si>
  <si>
    <t>https://www.blackhillsenergy.com/efficiency-and-savings/commercial-rebates</t>
  </si>
  <si>
    <t>Commercial electric vehicle charging rebate | Black Hills Energy</t>
  </si>
  <si>
    <t>sd_wy_commercial_ev_rebate.pdf (blackhillsenergy.com)</t>
  </si>
  <si>
    <t>Workplace and Fleet Electric Vehicle Supply Equipment (EVSE) Grants</t>
  </si>
  <si>
    <t>https://www.mass.gov/how-to/apply-for-massevip-workplace-fleet-charging-incentives</t>
  </si>
  <si>
    <t>https://www.mass.gov/doc/massevip-workplace-charging-requirements/download</t>
  </si>
  <si>
    <t>https://www.mass.gov/doc/matrix-of-massevip-grant-programs/download</t>
  </si>
  <si>
    <t>Mohave Charged - Commercial EV Charging Station Program</t>
  </si>
  <si>
    <t>https://www.mohaveelectric.com/energy-solutions/rebates/mohave-charged-rebates/</t>
  </si>
  <si>
    <t>https://www.mohaveelectric.com/wp-content/uploads/Application-EV-Charging-Station_Final.pdf</t>
  </si>
  <si>
    <t>School Bus Retrofit Reimbursement</t>
  </si>
  <si>
    <t>https://www.isbe.net/transportation</t>
  </si>
  <si>
    <t>Pupil Transportation Reimbursement Claim Completion (isbe.net)</t>
  </si>
  <si>
    <t>https://www.ilga.gov/legislation/ilcs/fulltext.asp?DocName=010500050K29-6</t>
  </si>
  <si>
    <t>Dominion Energy Smart Charging Infrastructure Pilot Program</t>
  </si>
  <si>
    <t>Program closed Dec. 2022</t>
  </si>
  <si>
    <t>https://www.dominionenergy.com/virginia/save-energy/electric-vehicles/powering-smart-transportation</t>
  </si>
  <si>
    <t>https://cdn-dominionenergy-prd-001.azureedge.net/-/media/pdfs/virginia/save-energy/ev/scip/fact-sheet_05062021.pdf?la=en&amp;rev=241d6bb9e75a438eab9627f15d119993&amp;hash=0802B1D80AC4A7D2789BFD8B5560606B</t>
  </si>
  <si>
    <t>faqs_05062021.pdf (azureedge.net)</t>
  </si>
  <si>
    <t>https://www.dominionenergy.com/our-stories/electric-school-buses</t>
  </si>
  <si>
    <t>Electric Vehicle Supply Equipment (EVSE) Rebate – East Central Energy (ECE)</t>
  </si>
  <si>
    <t xml:space="preserve">Contact Business Specialist for further information </t>
  </si>
  <si>
    <t>https://www.eastcentralenergy.com/electric-vehicles</t>
  </si>
  <si>
    <t>EVs 2022.pdf (eastcentralenergy.com)</t>
  </si>
  <si>
    <t>https://afdc.energy.gov/laws/12330</t>
  </si>
  <si>
    <t>Charging Forward eFleets</t>
  </si>
  <si>
    <t>https://www.dteenergy.com/us/en/business/service-request/pev/pev-biz-fleet.html</t>
  </si>
  <si>
    <t>Electric Vehicle (EV) Charging Station Rebates - Atlantic City Electric (ACE)</t>
  </si>
  <si>
    <t>Terms of the charger rebate program are February 17, 2021, to December 31, 2026, or until program funds are fully exhausted. Limit of 10 charging ports per site.</t>
  </si>
  <si>
    <t>https://www.atlanticcityelectric.com/SmartEnergy/InnovationAndTechnology/Pages/FleetChargerRebate.aspx</t>
  </si>
  <si>
    <t>https://visionelements.programprocessing.com/framework/atlantic_city_electric/ACE_EVsmart_Program_Manual.pdf</t>
  </si>
  <si>
    <t>Alternative Fuels Data Center: Electric Vehicle (EV) Charging Station Rebates - Atlantic City Electric (ACE) (energy.gov)</t>
  </si>
  <si>
    <t>Non-Residential Electric Vehicle Supply Equipment (EVSE) Rebate â€“ Connexus Energy</t>
  </si>
  <si>
    <t>Deadline Dec. 2023</t>
  </si>
  <si>
    <t>https://www.connexusenergy.com/save-money-and-energy/programs-rebates/electric-vehicles</t>
  </si>
  <si>
    <t>CommercialWorkplaceEVChargingStationConnexus.pdf (connexusenergy.com)</t>
  </si>
  <si>
    <t>Commercial Electric Vehicle Supply Equipment (EVSE) Rebate</t>
  </si>
  <si>
    <t xml:space="preserve">March 2023: The program has been fully subscribed. Future applications will be added to a waitlist and will be notified if funding becomes available. </t>
  </si>
  <si>
    <t>https://www.peco.com/SmartEnergy/InnovationTechnology/Pages/ElectricVehiclesL3.aspx</t>
  </si>
  <si>
    <t>{4f0bb9e7-30a9-4516-a8bc-80cd5fd35b46}_PECO_L2_Commercial_EV_Program_Handbook.pdf (peco-energy.com)</t>
  </si>
  <si>
    <t>Commercial Electric Vehicle (EV) Charging Station Rebate - Mississippi Power</t>
  </si>
  <si>
    <t>3-23_MKT_Commercial EV rebate form.pdf (mississippipower.com)</t>
  </si>
  <si>
    <t>Alternative Fuels Data Center: Commercial Electric Vehicle (EV) Charging Station and Off-Road Equipment Rebate - Mississippi Power (energy.gov)</t>
  </si>
  <si>
    <t>Electric Vehicle (EV) Event Incentive - Nebraska Public Power District (NPPD)</t>
  </si>
  <si>
    <t>For events like ride and drives</t>
  </si>
  <si>
    <t>https://nppd.energywisenebraskagoev.com/ev-promotional-events/</t>
  </si>
  <si>
    <t>Electric Vehicle (EV) Event Incentive - Southern Public Power District (SPPD)</t>
  </si>
  <si>
    <t>https://southernpd.com/ev-promotional-events/</t>
  </si>
  <si>
    <t>Electric Vehicle Supply Equipment (EVSE) Rebate MidAmerican Energy</t>
  </si>
  <si>
    <t>Applications closed Dec. 2022. Charger must be purchased and installed before Dec. 31, 2022</t>
  </si>
  <si>
    <t>https://www.midamericanenergy.com/electric-vehicle-chargingbasics</t>
  </si>
  <si>
    <t>Southern California Incentive Project</t>
  </si>
  <si>
    <t xml:space="preserve">No longer accepting applications </t>
  </si>
  <si>
    <t>https://calevip.org/incentive-project/southern-california</t>
  </si>
  <si>
    <t>What is the Southern California Incentive Project (SCIP)? | CALeVIP</t>
  </si>
  <si>
    <t>Community Development Block Grants Entitlement Program</t>
  </si>
  <si>
    <t>https://www.hudexchange.info/programs/cdbg-entitlement/</t>
  </si>
  <si>
    <t>Managing CDBG: Guidebook for CDBG Grantees on Subrecipient Oversight - HUD Exchange</t>
  </si>
  <si>
    <t xml:space="preserve">EWEB Smart Charge </t>
  </si>
  <si>
    <t>https://www.eweb.org/rebates-and-savings/electric-mobility/ev-incentives-business</t>
  </si>
  <si>
    <t>Electric Vehicle Infrastructure Program - Non-Residential Electric Vehicle Supply Equipment (EVSE) Rebate - Rocky Mountain Power</t>
  </si>
  <si>
    <t>https://afdc.energy.gov/laws/11925</t>
  </si>
  <si>
    <t>Electric Vehicle Supply Equipment (EVSE) Rebate - San Isabel Electric Association (SIEA)</t>
  </si>
  <si>
    <t>https://siea.com/uncategorized/21474/</t>
  </si>
  <si>
    <t>https://siea.com/wp-content/uploads/2022/03/EvChargerRebateFlyer_2023.pdf</t>
  </si>
  <si>
    <t>Electric Vehicle Education - SIEA</t>
  </si>
  <si>
    <t>Energy Efficiency and Conservation Block Grant Program</t>
  </si>
  <si>
    <t xml:space="preserve">Allocations made to local and state governments. </t>
  </si>
  <si>
    <t>https://www.energy.gov/scep/energy-efficiency-and-conservation-block-grant-program</t>
  </si>
  <si>
    <t>Federal Register :: Notice of Availability of State, Local, and Tribal Allocation Formulas for the Energy Efficiency and Conservation Block Grant Program</t>
  </si>
  <si>
    <t>Financial Opportunities: Funding Opportunity Exchange (energy.gov)</t>
  </si>
  <si>
    <t>Electric Vehicle Supply Equipment (EVSE) Credits - Vermont Electric Co-op (VEC)</t>
  </si>
  <si>
    <t>https://vermontelectric.coop/client_media/files/EV_charging_station_incentive_2021.pdf</t>
  </si>
  <si>
    <t>https://vermontelectric.coop/energy-transformation-programs</t>
  </si>
  <si>
    <t>https://afdc.energy.gov/laws/12018</t>
  </si>
  <si>
    <t>Clean School Bus Program</t>
  </si>
  <si>
    <t>https://www.epa.gov/cleanschoolbus</t>
  </si>
  <si>
    <t>EPA Clean School Bus Program (EPA-420-F-22-028, October 2022)</t>
  </si>
  <si>
    <t>Zero-Emission School Bus Replacement Incentive Program</t>
  </si>
  <si>
    <t>Limit of 10 buses per district</t>
  </si>
  <si>
    <t>https://ww2.valleyair.org/grants/zero-emission-school-bus-replacement-incentive-program/</t>
  </si>
  <si>
    <t>Microsoft Word - SB_Incentive_Program_Guidelines_June_2022-Clean (004).docx (valleyair.org)</t>
  </si>
  <si>
    <t>Microsoft PowerPoint - Zero Emission School Bus Program Presentation _FINAL.pptx (valleyair.org)</t>
  </si>
  <si>
    <t>Washington State Clean Diesel Program</t>
  </si>
  <si>
    <t>https://apps.ecology.wa.gov/publications/SummaryPages/2202018.html</t>
  </si>
  <si>
    <t>https://apps.ecology.wa.gov/publications/documents/2202018.pdf</t>
  </si>
  <si>
    <t>ESSER Funds</t>
  </si>
  <si>
    <t xml:space="preserve">While the purpose of ESSER Funds is to mitigate school learning loss, a few school across the country have been able to use the funds as capital improvements to buy electric school buses. </t>
  </si>
  <si>
    <t>https://oese.ed.gov/offices/education-stabilization-fund/elementary-secondary-school-emergency-relief-fund/</t>
  </si>
  <si>
    <t>Personal Use EV Charger Rebates</t>
  </si>
  <si>
    <t>Up to $400 per any Level 2 charger; up to $1,000 if the charger is networked as part of a Time of Use (TOU) program</t>
  </si>
  <si>
    <t>https://www.anaheim.net/593/Personal-EV-Charger-Rebate</t>
  </si>
  <si>
    <t>Electric-Vehicle-Charger-Application (anaheim.net)</t>
  </si>
  <si>
    <t>Charging and Fueling Infrastructure Grants</t>
  </si>
  <si>
    <t>Deadline May 30 2023. Chargers MUST be publicly-accessible; 50% of funds for Community Program, 50% for Alternative Fuel Corridors Program</t>
  </si>
  <si>
    <t>https://www.fhwa.dot.gov/environment/cfi/</t>
  </si>
  <si>
    <t>https://www.grants.gov/web/grants/view-opportunity.html?oppId=346798</t>
  </si>
  <si>
    <t>https://www.fhwa.dot.gov/environment/cfi/cfi_webinar_2023-2-21.pdf</t>
  </si>
  <si>
    <t>Electric Vehicle (EV) Charging Station Rebate Pacific Power</t>
  </si>
  <si>
    <t>Up to 6 ports. Must be a non-residential Pacific Power customer.</t>
  </si>
  <si>
    <t>https://www.pacificpower.net/savings-energy-choices/electric-vehicles/business-charger-rebates.html</t>
  </si>
  <si>
    <t>Smart Charging and Time-of-Use Incentives - Con Edison</t>
  </si>
  <si>
    <t>Enrollment begins early 2023</t>
  </si>
  <si>
    <t>https://scny.ev.energy/</t>
  </si>
  <si>
    <t>Communities LEAP (Local Energy Action Program) Pilot</t>
  </si>
  <si>
    <t>Previous round closed Dec 17 2021. Not focused on EVs but could support general community EV planning</t>
  </si>
  <si>
    <t>https://www.energy.gov/sites/default/files/2021-11/U.S.%20DOE%20Communities%20LEAP%20Opportunity%20Announcement%2011.8.21.pdf</t>
  </si>
  <si>
    <t>https://afdc.energy.gov/laws/12827</t>
  </si>
  <si>
    <t>Stop the Soot DEP Equipment Modernization Program</t>
  </si>
  <si>
    <t>https://dep.nj.gov/stopthesoot/vehicle-electrification-projects/</t>
  </si>
  <si>
    <t>https://dep.nj.gov/stopthesoot/equipment-modernization-program/</t>
  </si>
  <si>
    <t>https://dep.nj.gov/wp-content/uploads/stopthesoot/pdf/emp/instructions.pdf</t>
  </si>
  <si>
    <t>Business EV Charging Pilot Program</t>
  </si>
  <si>
    <t>Rebate payments are capped at $50,000 per customer or location.</t>
  </si>
  <si>
    <t>https://portlandgeneral.com/energy-choices/electric-vehicles-charging/business-charging-fleets/ev-charging-pilot-program-business</t>
  </si>
  <si>
    <t>Business EV Charging Rebates FAQ (portlandgeneral.com)</t>
  </si>
  <si>
    <t>Electric Vehicle Supply Equipment (EVSE) Rebate – Clark Electric Cooperative (CEC)</t>
  </si>
  <si>
    <t xml:space="preserve">Deadline Dec. 2023. $400 for EV charging station, but also says $800 for ZEF EV charging station w/ integrated metering. </t>
  </si>
  <si>
    <t>https://www.cecoop.com/rebatesincentives</t>
  </si>
  <si>
    <t>https://afdc.energy.gov/laws/12329</t>
  </si>
  <si>
    <t>Energy Innovation Grant Program - Wisconsin Renewable Energy and Energy Storage Programs</t>
  </si>
  <si>
    <t>Applications closed Jan 2023</t>
  </si>
  <si>
    <t>https://psc.wi.gov/Pages/ServiceType/OEI/EnergyInnovationGrantProgram.aspx</t>
  </si>
  <si>
    <t>viewdoc.aspx (wi.gov)</t>
  </si>
  <si>
    <t>PowerPoint Presentation (wi.gov)</t>
  </si>
  <si>
    <t>Alternative Fuels Data Center: Wisconsin Renewable Energy and Energy Storage Programs</t>
  </si>
  <si>
    <t>Electric Vehicle (EV) Charging Station Make-Ready Building Tax Credit</t>
  </si>
  <si>
    <t xml:space="preserve">No application available </t>
  </si>
  <si>
    <t>https://afdc.energy.gov/laws/12845#:~:text=Commercial%20buildings%20may%20receive%20a%20tax%20credit%20of,the%20infrastructure%20is%20in%20an%20affordable%20housing%20building.</t>
  </si>
  <si>
    <t>Navigation by Date: 2023 - NMOneSource.com</t>
  </si>
  <si>
    <t>Commercial Electric Vehicle Supply Equipment (EVSE) Incentive - Green Mountain Power (GMP)</t>
  </si>
  <si>
    <t>https://greenmountainpower.com/rebates-programs/business-innovation/electric-vehicles/</t>
  </si>
  <si>
    <t>Electric Vehicle Supply Equipment (EVSE) Rebate -  Holy Cross Energy (HCE)</t>
  </si>
  <si>
    <t>https://www.holycross.com/charge-at-work/</t>
  </si>
  <si>
    <t>Fleet EV - Formstack</t>
  </si>
  <si>
    <t xml:space="preserve">Medium- and Heavy-Duty (MHD) Zero Emission Vehicle (ZEV) Financing Program </t>
  </si>
  <si>
    <t>https://california.public.law/codes/ca_health_and_safety_code_section_44272</t>
  </si>
  <si>
    <t>Alternative Fuels Data Center: Medium- and Heavy-Duty (MHD) Zero Emission Vehicle (ZEV) Financing Program (energy.gov)</t>
  </si>
  <si>
    <t>EV rebates are no longer available as of Dec. 2022</t>
  </si>
  <si>
    <t>https://grotonutilities.com/download/conserv/Electric-Charger-Rebate-Form.pdf</t>
  </si>
  <si>
    <t>https://afdc.energy.gov/laws/12153</t>
  </si>
  <si>
    <t>https://grotonutilities.com/electric-vehicle-rebate-program/</t>
  </si>
  <si>
    <t>All-Electric Vehicle (EV) and Electric Vehicle Supply Equipment (EVSE) Rebate  SPPD</t>
  </si>
  <si>
    <t>Electric vehicle incentive $4,000 +Commercial Conduit $1000 (max) + 50% for Commercial charger</t>
  </si>
  <si>
    <t>https://southernpd.com/electric-vehicle-ev-incentives/</t>
  </si>
  <si>
    <t>Electric Vehicle Supply Equipment (EVSE) Rebate and Time-Of-Use (TOU) Rate - DEA</t>
  </si>
  <si>
    <t>https://www.dakotaelectric.com/member-services/programs-rebates/for-your-home/electric-vehicle-charging/</t>
  </si>
  <si>
    <t>https://afdc.energy.gov/fuels/laws/ELEC?state=MN</t>
  </si>
  <si>
    <t>Electric Vehicle (EV) Charging Station Community Grant Program Authorization</t>
  </si>
  <si>
    <t>Authorization to create a grant program for the deployment of charging infrastructure. No details or implementation details. See section 226 for specifics</t>
  </si>
  <si>
    <t>https://afdc.energy.gov/laws/12876#:~:text=The%20Washington%20State%20Department%20of%20Transportation%20%28WSDOT%29%20is,school%20districts%2C%20and%20state%20and%20local%20government%20offices.</t>
  </si>
  <si>
    <t>5693-S.PL.pdf (wa.gov)</t>
  </si>
  <si>
    <t>Electric Vehicle (EV) Charging Station Rebate</t>
  </si>
  <si>
    <t>Applications will be posted on website when available. The Agency is directed to provide funding, consistent with Illinois Commerce Commission-approved Beneficial Electrification Plans, to public and private organizations and companies to install and maintain Level 2 or Level 3 charging stations.</t>
  </si>
  <si>
    <t>https://epa.illinois.gov/topics/ceja.html</t>
  </si>
  <si>
    <t>Alternative Fuels Data Center: Electric Vehicle (EV) Charging Station Rebate (energy.gov)</t>
  </si>
  <si>
    <t>102-0662 (illinois.gov)</t>
  </si>
  <si>
    <t>School Electric Vehicle (EV) Purchase Authorization</t>
  </si>
  <si>
    <t>No funds. Local school boards are authorized to purchase, own, and operate EVs. School boards are also authorized to use transportation funds from the school district for the purchase of EVs and vehicle servicing, maintenance, and repair.</t>
  </si>
  <si>
    <t>https://advance.lexis.com/documentpage/?pdmfid=1000516&amp;crid=f5a93f13-9afe-480a-94bc-02707b98cdcc&amp;config=00JABhZDIzMTViZS04NjcxLTQ1MDItOTllOS03MDg0ZTQxYzU4ZTQKAFBvZENhdGFsb2f8inKxYiqNVSihJeNKRlUp&amp;pddocfullpath=%2fshared%2fdocument%2fstatutes-legislation%2furn%3acontentItem%3a65N7-MRV3-GXF6-83N3-00008-00&amp;pdcontentcomponentid=234190&amp;pdteaserkey=sr0&amp;pditab=allpods&amp;ecomp=8s65kkk&amp;earg=sr0&amp;prid=dff15f62-4316-415d-8a66-0a21371a27f5</t>
  </si>
  <si>
    <t>Alternative Fuels Data Center: School Electric Vehicle (EV) Purchase Authorization (energy.gov)</t>
  </si>
  <si>
    <t>Medium- and Heavy-Duty (MHD) Zero Emission Vehicle (ZEV) Grant Authorization</t>
  </si>
  <si>
    <t>Beginning in fiscal year 2024, Maryland Energy Administration is authorized to administer a MHD ZEV grant program. </t>
  </si>
  <si>
    <t>https://afdc.energy.gov/laws/12907</t>
  </si>
  <si>
    <t>Zero Emission School Bus Acquisition Requirements</t>
  </si>
  <si>
    <t>Beginning in fiscal year 2025, county Boards of Education may only enter vehicle acquisition contracts for zero emission school buses. </t>
  </si>
  <si>
    <t>https://afdc.energy.gov/laws/12908</t>
  </si>
  <si>
    <t>Electric School Bus Pilot Program</t>
  </si>
  <si>
    <t>To begin by October 1, 2024</t>
  </si>
  <si>
    <t>https://mgaleg.maryland.gov/mgawebsite/Legislation/Details/hb0696?ys=2022RS</t>
  </si>
  <si>
    <t>Alternative Fuels Data Center: Electric School Bus Pilot Program (energy.gov)</t>
  </si>
  <si>
    <t>Beginning July 1, 2027, school districts may only purchase or lease zero emission school buses when entering new purchase or lease contracts. </t>
  </si>
  <si>
    <t>https://afdc.energy.gov/laws/12911</t>
  </si>
  <si>
    <t>Electric Vehicle Supply Equipment (EVSE) Rebate - LREC</t>
  </si>
  <si>
    <t>https://www.lrec.coop/products-service/chargewise</t>
  </si>
  <si>
    <t>Electric Vehicle Supply Equipment (EVSE) Incentive - Vermont Public Power Supply Authority (VPPSA)</t>
  </si>
  <si>
    <t>https://vppsa.com/2022-electric-vehicle-charging-station-rebate/</t>
  </si>
  <si>
    <t>2022 Level 2 Charger REBATE (vppsa.com)</t>
  </si>
  <si>
    <t>https://afdc.energy.gov/laws/12655</t>
  </si>
  <si>
    <t>Electric Vehicle Program</t>
  </si>
  <si>
    <t>Contact Matt Babbitts - mbabbitts@clarkpud.com, 360-992-3365, to learn more about program</t>
  </si>
  <si>
    <t>https://www.clarkpublicutilities.com/resources/plug-in-power-up-and-drive/</t>
  </si>
  <si>
    <t>Microsoft Word - Com_EV_Level_II_Rebate Form January 2023.docx (clarkpublicutilities.com)</t>
  </si>
  <si>
    <t>Commercial Electric Vehicle (EV) Charging Station Rebate - Duke Energy</t>
  </si>
  <si>
    <t>Minimum of 4 charger, maximum of 20. Only covers level 2 chargers. Must be a nonresidential customer of Duke Energy.</t>
  </si>
  <si>
    <t>Commercial Electric Vehicle Charger Grant</t>
  </si>
  <si>
    <t>Rebates for commercial customers its no longer available. There's only a $400 rebate for a home L2 charger.</t>
  </si>
  <si>
    <t>https://cpiev.gpfulfillment.net</t>
  </si>
  <si>
    <t>CPI Rebates (directefficiency.com)</t>
  </si>
  <si>
    <t>Alternative Fuels Data Center: Oregon Laws and Incentives (energy.gov)</t>
  </si>
  <si>
    <t>Electric Vehicle Supply Equipment (EVSE) Rebate - Chippewa Valley Electric Cooperative (CVEC)</t>
  </si>
  <si>
    <t>Deadline Dec. 2022. For 2022, there's the option of $400 rebate or a free L2 charger. If customer buys a specific company, the price would be reduced making the rebate equal to $800.</t>
  </si>
  <si>
    <t>https://www.cvecoop.com/rebates.php</t>
  </si>
  <si>
    <t>https://www.cvecoop.com/PDFs/RebateForms/2022/2022IncentiveFormEVChargersCVEC-Revised</t>
  </si>
  <si>
    <t>https://afdc.energy.gov/laws/12328</t>
  </si>
  <si>
    <t>Electric Vehicle (EV) Charging Station Rebate - Kirkwood Electric</t>
  </si>
  <si>
    <t>https://www.kirkwoodelectric.org/residential/energy-efficiency</t>
  </si>
  <si>
    <t>Alternative Fuels Data Center: Electric Vehicle (EV) Charging Station Rebate – Kirkwood Electric (energy.gov)</t>
  </si>
  <si>
    <t xml:space="preserve">Zero Emission School Bus Funding and Technical Assistance </t>
  </si>
  <si>
    <t xml:space="preserve"> Passed by legislature in 2022. To provide matching funds necessary for municipalities, school districts and school bus operators for the purchase or lease of zero-emission school buses and electric vehicle charging stations. And technical assistance.</t>
  </si>
  <si>
    <t>https://www.cga.ct.gov/2022/act/Pa/pdf/2022PA-00025-R00SB-00004-PA.PDF</t>
  </si>
  <si>
    <t>Alternative Fuels Data Center: Zero Emission School Bus Funding and Technical Assistance (energy.gov)</t>
  </si>
  <si>
    <t>Central Lincoln PUD Level 2 Charging Station Installation Rebate</t>
  </si>
  <si>
    <t>https://clpud.org/energy-efficiency/electric-vehicles/level-2-station-rebate/</t>
  </si>
  <si>
    <t>EV Charging Station Rebate (clpud.org)</t>
  </si>
  <si>
    <t>Medium- and Heavy-Duty Diesel Vehicle Repower and Replacement Grants</t>
  </si>
  <si>
    <t xml:space="preserve"> Last round closed 2022. No information on application process. </t>
  </si>
  <si>
    <t>https://deq.nd.gov/AQ/planning/VW.aspx</t>
  </si>
  <si>
    <t>NDDEQ - North Dakota VW Mitigation Plan 2021 - v 1.1 (2021)</t>
  </si>
  <si>
    <t>Alternative Fuels Data Center: Medium- and Heavy-Duty Diesel Vehicle Repower and Replacement Grants (energy.gov)</t>
  </si>
  <si>
    <t>https://entergyetech.com/</t>
  </si>
  <si>
    <t>Electrifying School Bus Grant Program</t>
  </si>
  <si>
    <t>Passed by legislature in 2022. Program TBD</t>
  </si>
  <si>
    <t>https://leg.colorado.gov/bills/sb22-193</t>
  </si>
  <si>
    <t>Alternative Fuels Data Center: Electric School Bus Grant (energy.gov)</t>
  </si>
  <si>
    <t>Electric Vehicle Supply Equipment (EVSE) Rebate - Indiana Michigan Power</t>
  </si>
  <si>
    <t>Incentives are limited to the first 100 customers in each customer class</t>
  </si>
  <si>
    <t>https://im-eecp.directtechnology.com/OnlineApp/#enrollment/?programId=61</t>
  </si>
  <si>
    <t>https://www.indianamichiganpower.com/clean-energy/electric-cars/business/charge-at-work-indiana</t>
  </si>
  <si>
    <t xml:space="preserve">Energy and Resilience Project Support </t>
  </si>
  <si>
    <t>Passed by legislature in 2022. Municipalities may establish energy and resilience improvement assessment programs to finance energy and resilience improvement projects. Eligible projects include construction, installation, or modification of electric vehicle charging stations in building renovations, new construction, or existing commercial and industrial properties.</t>
  </si>
  <si>
    <t>https://www.akleg.gov/basis/Bill/Text/32?Hsid=HB0227Z</t>
  </si>
  <si>
    <t>Alternative Fuels Data Center: Energy and Resilience Project Support</t>
  </si>
  <si>
    <t>Small Business Electric Vehicle (EV) Time-Of-Use (TOU) Rate and EV Charging Station Rebate - Indiana Michigan Power</t>
  </si>
  <si>
    <t>https://afdc.energy.gov/fuels/laws/ELEC?state=IN#:~:text=Indiana%20Michigan%20Power%20offers%20funding%20to%20school%20and,the%20purchase%20and%20installation%20of%20associated%20charging%20infrastructure.</t>
  </si>
  <si>
    <t xml:space="preserve">Electric School Bus Purchase Authorization </t>
  </si>
  <si>
    <t>https://www.azleg.gov/arsDetail/?title=15</t>
  </si>
  <si>
    <t>https://www.azleg.gov/viewdocument/?docName=https://www.azleg.gov/ars/15/00923.htm</t>
  </si>
  <si>
    <t>https://azleg.gov/ars/28/03053.htm</t>
  </si>
  <si>
    <t>Electric School Bus Program</t>
  </si>
  <si>
    <t>There is no specific information on how much is given to each district, only that it will likely be split evenly between three regions (north, central, south) and granted in quanitties to not exceed $15 million over 3 years. There is no known information, only that 18 school districts are selected to participate</t>
  </si>
  <si>
    <t>https://www.njleg.state.nj.us/</t>
  </si>
  <si>
    <t>https://pub.njleg.state.nj.us/Bills/2022/A1500/1282_E1.PDF</t>
  </si>
  <si>
    <t>https://www.njleg.state.nj.us/bill-search/2022/A1282</t>
  </si>
  <si>
    <t>Electric Vehicle (EV) Charging Station Rebate - Firelands Electric Cooperative (FEC)</t>
  </si>
  <si>
    <t>- Applicant must be a member of the cooperative.
- Unit must be new and certified by Underwriters Laboratories, Inc. (U.L. Listed) and Edison Testing Laboratories (ETL Listed).
- Equipment must be installed in accordance with manufacturer’s specifications and meet all federal, state, and local laws and building codes.
- Charging unit must be wall or pedestal mounted, and can be installed on an existing building or on new construction.
- EV Level 2 charger installed must be new. Chargers that are portable, resold, rebuilt, used, or received from warranty insurance claims are not eligible for this rebate.</t>
  </si>
  <si>
    <t>https://www.firelandsec.com/electric-vehicle-charger-rebates</t>
  </si>
  <si>
    <t>Plug-in Electric Vehicle (PEV) Rebate Oklahoma Electric Cooperative (OEC)</t>
  </si>
  <si>
    <t>Contact company for availability of funds</t>
  </si>
  <si>
    <t>https://okcoop.org/energy-efficiency-rebates/</t>
  </si>
  <si>
    <t>https://okcoop.org/wp-content/uploads/2021/05/New-Rebate-Program-Outline10.pdf</t>
  </si>
  <si>
    <t>Electric Vehicle (EV) Charging Station Rental Program Duke Energy</t>
  </si>
  <si>
    <t>per month</t>
  </si>
  <si>
    <t>https://www.duke-energy.com/home/products/ev-complete/charger-solution</t>
  </si>
  <si>
    <t>Electric Vehicle (EV) Charging Rate Incentive Glendale Water and Power (GWP)</t>
  </si>
  <si>
    <t>The Off-Peak EV Charging Rebate program encourages Glendale EV drivers to charge their vehicles overnight on weekdays between 9:00 p.m. and 12:00 p.m. the next day and any time on the weekend in exchange for a monthly incentive of $8. This is calculated and payed yearly</t>
  </si>
  <si>
    <t>https://www.bringyourowncharger.com/gwp-home</t>
  </si>
  <si>
    <t>Electric Vehicle (EV) Charging Station Grants</t>
  </si>
  <si>
    <t>Funding can change year to year. The past round included a total of $4 million: Up to $4 million will be available for grants. $3 million will be made available for projects to fund municipal and state government EVSE infrastructure. $1.2 million is set-aside for EVSE deployment at state government sites to advance the sustainability goals of Executive Order 1. $1.8 million is set-aside for additional state or municipal government sites. $1 million dollars will be dedicated to support non-government public EVSE.</t>
  </si>
  <si>
    <t>Electrification Technology Grants (Michigan Mobility Funding Platform)</t>
  </si>
  <si>
    <t>The amount of funds and matching funds needed are negotiable. Projects with higher matching funds will be "viewed favorably"</t>
  </si>
  <si>
    <t>https://www.michiganbusiness.org/mobility-funding/</t>
  </si>
  <si>
    <t>Commercial Electric Vehicle (EV) and Fuel Cell Electric Vehicle (FCEV) Tax Credit</t>
  </si>
  <si>
    <t>The tax credit amount is equal to the lesser of the following amounts: 15% of the vehicle purchase price for plug-in hybrid electric vehicles. 30% of the vehicle purchase price for EVs and FCEVs. The incremental cost of the vehicle compared to an equivalent internal combustion engine vehicle</t>
  </si>
  <si>
    <t>https://www.congress.gov/public-laws/117th-congress</t>
  </si>
  <si>
    <t>https://www.congress.gov/117/plaws/publ169/PLAW-117publ169.pdf</t>
  </si>
  <si>
    <t>Alternative Fuels Data Center: Commercial Electric Vehicle (EV) and Fuel Cell Electric Vehicle (FCEV) Tax Credit (energy.gov)</t>
  </si>
  <si>
    <t>Electric Vehicle (EV) Charging Station Rebate - Great River Energy</t>
  </si>
  <si>
    <t>Great River Energy provides rebates for the purchase or lease of Level 2 EV chargers. Rebates are available for public, workplace, multifamily, and fleet charging stations. Leased chargers must have a minimum lease term of 5 years.</t>
  </si>
  <si>
    <t>https://econdev.greatriverenergy.com/assistance-programs/p/item/2407/electric-vehicle-charging</t>
  </si>
  <si>
    <t>Plug-In Electric Vehicle (PEV) Charging Rate Incentives - Hawaiian Electric Company</t>
  </si>
  <si>
    <t>The TOU rates are available to customers on Oahu, Molokai, Maui, and Hawaii Island. Limit of 20 participants. TOU metering charge = $5 per month (additional charges during peak and midday hours)</t>
  </si>
  <si>
    <t>https://www.hawaiianelectric.com/products-and-services/electric-vehicles/electric-vehicle-rates-and-enrollment/electric-bus-facility</t>
  </si>
  <si>
    <t>Heavy-Duty Zero Emission Vehicle (ZEV) and Infrastructure Grants</t>
  </si>
  <si>
    <t>No details on application process yet. Awards amount may vary. 
Eligible project costs include:The incremental cost of a Class 6 or 7 electric vehicle;
-   Capital, installation, operation, and maintenance costs of ZEV
    charging or refueling infrastructure;
-   Workforce development and training programs to support the
    maintenance, charging, fueling, and operation of ZEVs; and,
-   Planning and technical activities that support the adoption and
    deployment of ZEVs.</t>
  </si>
  <si>
    <t>https://www.epa.gov/inflation-reduction-act/clean-heavy-duty-vehicle-program</t>
  </si>
  <si>
    <t>https://afdc.energy.gov/laws/13063</t>
  </si>
  <si>
    <t>Plug-In Electric Vehicle (PEV) Time-Of-Use (TOU) Rates - Applied Energy Services (AES) Indiana</t>
  </si>
  <si>
    <t>https://www.aesindiana.com/ev-rates</t>
  </si>
  <si>
    <t>https://afdc.energy.gov/laws/9272</t>
  </si>
  <si>
    <t>Electric Vehicle (EV) Charging Station Electrical Infrastructure Application  - National Grid</t>
  </si>
  <si>
    <t>https://www.nationalgridus.com/MA-Business/Energy-Saving-Programs/Electric-Vehicle-Charging-Station-Program</t>
  </si>
  <si>
    <t>https://www.nationalgridus.com/media/pdfs/resi-ways-to-save/cm7175-ev-prescriptive_ma_fillable.pdf</t>
  </si>
  <si>
    <t>Electric Vehicle Charging Grant</t>
  </si>
  <si>
    <t>Most recent round was 2021. No rebates at available. AFDC archived Jan. 2022</t>
  </si>
  <si>
    <t>https://view.officeapps.live.com/op/view.aspx?src=https%3A%2F%2Fwww.pacificpower.net%2Fcontent%2Fdam%2Fpcorp%2Fdocuments%2Fen%2Fpacificpower%2Fsavings-energy-choices%2Felectric-vehicles%2FEV_Charging_Grant_Application_2021_Q1.docx&amp;wdOrigin=BROWSELINK</t>
  </si>
  <si>
    <t>https://www.pacificpower.net/savings-energy-choices/electric-vehicles/charging-station-grants.html</t>
  </si>
  <si>
    <t>https://afdc.energy.gov/laws/12296</t>
  </si>
  <si>
    <t>Take Charge AZ Pilot for Fleet Charging</t>
  </si>
  <si>
    <t>https://www.aps.com/en/About/Sustainability-and-Innovation/Technology-and-Innovation/Electric-vehicles/Take-Charge-AZ</t>
  </si>
  <si>
    <t>Rates, Schedules and Adjustors (aps.com)</t>
  </si>
  <si>
    <t>https://www.aps.com/-/media/APS/APSCOM-PDFs/About/Sustainability-and-Innovation/Technology-and-Innovation/Electric-vehicles/TakeChargeAZ_FleetChargingFINAL.ashx?la=en</t>
  </si>
  <si>
    <t>Zero Emission Vehicle (ZEV) Rebate Program Authorization</t>
  </si>
  <si>
    <t>This is the authorization for a program. Initial guidelines for said program: The Massachusetts Department of Energy Resources (DOER) must establish a rebate program for the purchase or lease of ZEVs. Rebates between $3,500 and $5,000 must be available for the purchase or lease of new or pre-owned light-duty ZEVs. Eligible light-duty ZEVs may not have a purchase price above $55,000. DOER must also offer a rebate of at least $4,500 for the purchase or lease of medium- or heavy-duty ZEVs or for the trade-in of a light-duty internal combustion engine vehicle for the purchase of a light-duty ZEV. DOER must offer low-income residents an additional rebate of $1,500. Eligible applicants include residents, corporate fleets, and tribal entities.</t>
  </si>
  <si>
    <t>https://afdc.energy.gov/laws/all?state=MA#:~:text=Zero%20Emission%20Vehicle%20(ZEV)%20Rebate,%2Downed%20light%2Dduty%20ZEVs.</t>
  </si>
  <si>
    <t xml:space="preserve"> House Bill 5060, 2022</t>
  </si>
  <si>
    <t>Chapter 25A, Section 19</t>
  </si>
  <si>
    <t>Electric Vehicle Charging Station Program</t>
  </si>
  <si>
    <t>https://www.rienergy.com/RI-Business/Energy-Saving-Programs/Electric-Vehicle-Charging-Station-Program#/find/nearest?fuel=ELEC&amp;location=Rhode%20Island</t>
  </si>
  <si>
    <t>Electric Vehicle Charging Station Electrical Infrastructure Application (rienergy.com)</t>
  </si>
  <si>
    <t>http://www.energy.ri.gov/electrifyri.php</t>
  </si>
  <si>
    <t>Electric Mobility Grants</t>
  </si>
  <si>
    <t>OR_EV_Grant_Matching_Support_Application.pdf (pacificpower.net)</t>
  </si>
  <si>
    <t>Oregon Electric Mobility Grants Funding Criteria (pacificpower.net)</t>
  </si>
  <si>
    <t>Electric Vehicle Supply Equipment (EVSE) Incentives - Brickell Energy</t>
  </si>
  <si>
    <t>http://brickellenergy.com/afloat-program/</t>
  </si>
  <si>
    <t>Alternative Fuels Data Center: Electric Vehicle (EV) Charging Station Incentives - Brickell Energy</t>
  </si>
  <si>
    <t>Non-Residential Electric Vehicle Supply Equipment (EVSE) Program - ConEdison</t>
  </si>
  <si>
    <t>Must sign in to see eligibility requirements</t>
  </si>
  <si>
    <t>https://www.coned.com/en/our-energy-future/technology-innovation/electric-vehicles/power-ready-program</t>
  </si>
  <si>
    <t>Public Electric Vehicle (EV) Charging Station Incentive - Potomac Edison</t>
  </si>
  <si>
    <t xml:space="preserve">Potomac Edison is installing 59 ChargePoint *public* charging stations. Other rebate available for residential and multi-dwelling buildings. </t>
  </si>
  <si>
    <t>https://www.firstenergycorp.com/help/electric-vehicles/maryland-ev/maryland-ev/ev-public-charging-stations.html</t>
  </si>
  <si>
    <t>Title (firstenergycorp.com)</t>
  </si>
  <si>
    <t>Frequently Asked Questions (firstenergycorp.com)</t>
  </si>
  <si>
    <t>EV Recharge SMECO</t>
  </si>
  <si>
    <t>Only public charging that is purchased and owned by SMECO it seems</t>
  </si>
  <si>
    <t>https://www.smeco.coop/services/electric-vehicles/smeco-ev-recharge/</t>
  </si>
  <si>
    <t>Alternative Fuels Data Center: Public Electric Vehicle (EV) Charging Station Incentive – SMECO (energy.gov)</t>
  </si>
  <si>
    <t>All-Electric Vehicle (EV) and Electric Vehicle Supply Equipment (EVSE) Rebate  NPPD</t>
  </si>
  <si>
    <t>90% rebate forCommercial Charger Incentive. Other incentives include $4,000 for electric vehicle, $1,000 for commercial conduit</t>
  </si>
  <si>
    <t>https://nppd.energywisenebraskagoev.com/</t>
  </si>
  <si>
    <t>ElectricVehicleBrochure.pdf (energywisenebraskagoev.com)</t>
  </si>
  <si>
    <t>Non-Residential Electric Vehicle Supply Equipment (EVSE) Program - Central Hudson</t>
  </si>
  <si>
    <t>https://ch-evmakeready.programprocessing.com/programapplication/?ft=75BC95B0538211EC9C507DABAF603ADC</t>
  </si>
  <si>
    <t>https://www.cenhud.com/my-energy/electric-vehicles/EV-make-ready-program/</t>
  </si>
  <si>
    <t>National Grid - EV Make Ready Infrastructure Program - (light duty fleet and public charging)</t>
  </si>
  <si>
    <t>https://www.nationalgridus.com/Upstate-NY-Business/Energy-Saving-Programs/Electric-Vehicle-Charging-Station-Program#ev</t>
  </si>
  <si>
    <t>ELECTRIC VEHICLE CHARGING STATION MAKE-READY PROGRAM (nationalgridus.com)</t>
  </si>
  <si>
    <t>Alternative Fuels Data Center: Non-Residential Electric Vehicle (EV) Charging Station Program - National Grid (energy.gov)</t>
  </si>
  <si>
    <t>NYSEG Medium and Heavy Duty Vehicle EV Make-Ready Pilot</t>
  </si>
  <si>
    <t>Qualifying participants must also be seeking and receiving support through the New York Truck Voucher Incentive Program (run by NYSERDA) or the New York City Clean Trucks Program (administered by NYC Department of Transportation. If you are a Medium or Heavy Duty Fleet Operator interested in EV Make-Ready Incentives, please complete the Fleet Assessment Service Application listed in the Fleet Assessment Services section of the linked website.</t>
  </si>
  <si>
    <t>https://jointutilitiesofny.org/ev/make-ready/mhd-pilot-program</t>
  </si>
  <si>
    <t>EV Fleet Assessment Service - NYSEG</t>
  </si>
  <si>
    <t>Non-Residential Electric Vehicle Supply Equipment (EVSE) Program - NYSEG</t>
  </si>
  <si>
    <t>https://www.nyseg.com/smartenergy/electricvehicles/dc-fc-incentive-program</t>
  </si>
  <si>
    <t>https://www.nyseg.com/documents/40132/5899106/NYSEG%2BDCFC%2BIncentive%2BProgram%2BOverview%2Band%2BRules_0501120.pdf/ed1edb11-2065-7fa8-a5c5-ed6fd34cb5d3?version=1.0&amp;t=1645136582847</t>
  </si>
  <si>
    <t>Diesel Emissions Reduction Grants</t>
  </si>
  <si>
    <t>https://scdhec.gov/environment/businesses-communities-go-green/environmental-loans-grants-businesses-communities/south</t>
  </si>
  <si>
    <t>BAQ_DERA_2022RFP.pdf (scdhec.gov)</t>
  </si>
  <si>
    <t>Applications open May-June 2023</t>
  </si>
  <si>
    <t>Pennsylvania State Clean Diesel Grant Program Guidelines and Application</t>
  </si>
  <si>
    <t>Alternative Fuels Data Center: Diesel Emission Reduction Grants (energy.gov)</t>
  </si>
  <si>
    <t>Medium- and Heavy-Duty (MHD) Zero Emission Vehicle (ZEV) Grant</t>
  </si>
  <si>
    <t>Application opens April-May 2023. Act 47 disctricts can have up to 100% of costs covered</t>
  </si>
  <si>
    <t>MHDZEV_ProgramGuidelines.pdf (state.pa.us)</t>
  </si>
  <si>
    <t>Beneficiary Mitigation Plan (state.pa.us)</t>
  </si>
  <si>
    <t>Alternative Fuels Data Center: Medium- and Heavy-Duty (MHD) Zero Emission Vehicle (ZEV) Grant (energy.gov)</t>
  </si>
  <si>
    <t>https://portal.ct.gov/DEEP/Air/Mobile-Sources/DERA-Grants</t>
  </si>
  <si>
    <t>Alternative Fuels Data Center: Diesel Emissions Reductions Grants (energy.gov)</t>
  </si>
  <si>
    <t>Non-Residential Electric Vehicle Supply Equipment (EVSE) Program - Orange &amp; Rockland Utilities (O&amp;R)</t>
  </si>
  <si>
    <t>https://www.oru.com/en/our-energy-future/technology-innovation/electric-vehicles/new-york/commercial-ev-drivers/power-ready-program</t>
  </si>
  <si>
    <t>https://cdne-dcxprod-sitecore.azureedge.net/-/media/files/oru/documents/energy-future/ev-make-ready-program/implementation-plan.pdf?rev=a7de7a26015c44d0b0fba5aeeb5e17f4&amp;hash=4DC9AD3E0CE48BC1359426F96917A153</t>
  </si>
  <si>
    <t>Zero Emission Transportation System Support</t>
  </si>
  <si>
    <t>The law stipulates that any private, nonprofit mutual benefit corporations providing services to zero emission transportation systems or facilities, may enter into a joint powers agreement for the purpose of facilitating development , construction, and operation of a zero emission transportation system or facility.</t>
  </si>
  <si>
    <t>https://afdc.energy.gov/laws/13151</t>
  </si>
  <si>
    <t>Non-Residential Electric Vehicle Supply Equipment (EVSE) Program - Rochester Gas and Electric (RG&amp;E)</t>
  </si>
  <si>
    <t>https://www.rge.com/smartenergy/electricvehicles/ev-charger-make-ready-program</t>
  </si>
  <si>
    <t>Microsoft Word - Joint Utilities EV Make-Ready Program Participant Guide CORRECTED FINAL.docx (rge.com)</t>
  </si>
  <si>
    <t>Medium- and Heavy-Duty (MHD) Fleet Electric Vehicle (EV) Charging Station Program - ConEdison</t>
  </si>
  <si>
    <t>- Must receive, or plan to receive, service from Con Edison
- Install DCFC chargers at your site
- Provide charging for vehicles over 10,000 lbs. gross vehicle weight
- Be able to cover the utility-side upgrade costs not covered by the incentive</t>
  </si>
  <si>
    <t>https://www.coned.com/en/our-energy-future/electric-vehicles/medium-heavy-duty-ev-charging-infrastructure-program</t>
  </si>
  <si>
    <t>Electric School Bus Incentive - NV Energy</t>
  </si>
  <si>
    <t>https://www.nvenergy.com/cleanenergy/electric-vehicles/school-buses</t>
  </si>
  <si>
    <t>https://www.nvenergy.com/publish/content/dam/nvenergy/brochures_arch/cleanenergy/handbooks/SchoolBus-Handbook.pdf</t>
  </si>
  <si>
    <t>Non-Residential Electric Vehicle (EV) Time-Of-Use (TOU) Rate - Black Hills Energy</t>
  </si>
  <si>
    <t xml:space="preserve">CO </t>
  </si>
  <si>
    <t>Customers recieving a Ready EV Charing rebate (see below) will be enrolled in this program.</t>
  </si>
  <si>
    <t>https://www.blackhillsenergy.com/efficiency-and-savings/welcome-ready-ev/welcome-colorado-ready-ev/commercial-time-day-rates</t>
  </si>
  <si>
    <t>2022_time_of_day_rates_fact_sheet.pdf (blackhillsenergy.com)</t>
  </si>
  <si>
    <t>Plug-in Electric Vehicle Time-of-Use Rate - DTE Energy</t>
  </si>
  <si>
    <t>Must contact utility company to enroll</t>
  </si>
  <si>
    <t>https://www.dteenergy.com/us/en/residential/service-request/pev/pev-res-rate-plans.html</t>
  </si>
  <si>
    <t>https://afdc.energy.gov/fuels/laws/ELEC?state=MI</t>
  </si>
  <si>
    <t>Business Electric Vehicle Time-of-Use</t>
  </si>
  <si>
    <t xml:space="preserve">Seasonal TOU rate; contact company for further information. </t>
  </si>
  <si>
    <t>https://www.alabamapower.com/business/pricing-and-rates/about-our-pricing.html</t>
  </si>
  <si>
    <t>https://www.alabamapower.com/content/dam/alabama-power/pdfs-docs/Rates/BEVT.pdf</t>
  </si>
  <si>
    <t>Commercial Alternative Fuel Vehicle (AFV) and Fueling Infrastructure Tax Credit</t>
  </si>
  <si>
    <t>Credit for 25 vehicles</t>
  </si>
  <si>
    <t>https://afdc.energy.gov/laws/11642#:~:text=Businesses%20are%20eligible%20to%20receive%20tax%20credits%20for,natural%20gas%2C%20propane%2C%20hydrogen%2C%20dimethyl%20ether%2C%20and%20electricity.</t>
  </si>
  <si>
    <t>https://app.leg.wa.gov/RCW/default.aspx?cite=82.16.0496</t>
  </si>
  <si>
    <t>https://app.leg.wa.gov/RCW/default.aspx?cite=82.04.4496</t>
  </si>
  <si>
    <t xml:space="preserve"> Round 3 application has closed on March 31, 2023. This program is a reimbursement program only.</t>
  </si>
  <si>
    <t>https://www.des.nh.gov/business-and-community/loans-and-grants/dera</t>
  </si>
  <si>
    <t>https://www.das.nh.gov/purchasing/docs/bids/RFP%20DES%202023-01.pdf</t>
  </si>
  <si>
    <t>Diesel Bus and Vehicle Program - School Bus Program</t>
  </si>
  <si>
    <t>Last round closed Oct 17, 2022. The funding is split between 54.4 million for Diesel Bus and Vehicle Program and $27.2 million for School Bus Program.
Grant payments will be disbursed as reimbursements after the work is completed, verified and approved.
Vehicles and equipment that qualify for replacement or repower include:
-   Class 4-8 school buses, shuttle buses, and transit buses;
-   Class 4-8 local freight trucks, ferries, forklifts, and freight
    switchers; and
-   Class 8 local freight trucks and port drayage trucks.</t>
  </si>
  <si>
    <t>https://www.deq.nc.gov/about/divisions/air-quality/motor-vehicles-and-air-quality/volkswagen-settlement/phase-2-volkswagen-settlement/diesel-bus-and-vehicle-program/school-bus-program</t>
  </si>
  <si>
    <t>https://www.deq.nc.gov/air-quality/mobile/volkswagen/phase-2/nc-phase-2-school-bus-program-rfp/download?attachment</t>
  </si>
  <si>
    <t>https://afdc.energy.gov/laws/12255</t>
  </si>
  <si>
    <t>Zero-Emission Vehicle Infrastructure Programs</t>
  </si>
  <si>
    <t xml:space="preserve">$7.1 million goes to DC Fast Infrastructure Program + $3 million to Level 2 Charging Infrastructure Program. 
- Organizations that own or operate a host site in an eligible location may submit proposal applications for DC Fast ZEV Charging Program. 
- Organizations that own or operate an eligible location may apply for Level 2 ZEV Charging Infrastructure Program depending on the program. </t>
  </si>
  <si>
    <t>https://www.deq.nc.gov/about/divisions/air-quality/motor-vehicles-and-air-quality/volkswagen-settlement/phase-2-volkswagen-settlement</t>
  </si>
  <si>
    <t>DC Fast Charging: https://www.deq.nc.gov/about/divisions/air-quality/motor-vehicles-and-air-quality/volkswagen-settlement/phase-2-volkswagen-settlement/dc-fast-charging-infrastructure-program
Level 2: https://www.deq.nc.gov/about/divisions/air-quality/motor-vehicles-and-air-quality/volkswagen-settlement/phase-2-volkswagen-settlement/level-2-infrastructure-program</t>
  </si>
  <si>
    <t>Plug-in Electric Vehicle Time-of-Use Rate - Indiana Michigan Power</t>
  </si>
  <si>
    <t>https://www.indianamichiganpower.com/company/about/rates/in</t>
  </si>
  <si>
    <t>IMINTB19-07-29-2022.pdf (indianamichiganpower.com)</t>
  </si>
  <si>
    <t>Electric Vehicle (EV) Charging Station Rebate - Alameda County</t>
  </si>
  <si>
    <t>50% of total funding goes to DAC/LIC applications, and the rest 50% to MUD Hotspots.
A minimum of 50% of funding for each technology will be committed to Disadvantaged and Low-Income Communities within the county.
- Be a site owner or their authorized agent with a site Verification Form submitted within five calendar days of application date
- Be a business, nonprofit organization, California Native American Tribe listed with the Native American Heritage Commission or a public or government entity based in California or operate as a California-based affiliate
- must have a valid California business License, except public agencies (e.g. municipalities) and Joint Powers Authority agencies.
- To be eligible for East Bay Community Energy (EBCE) funding, Be an EBCE customer with installation site in Alameda County (excluding the City of Alameda)
- To be required to use Electric Vehicle Infrastructure Training Program (EVITP) certified electricians for the installation of electric vehicle charging equipment in order to be eligible for CALeVIP rebates.</t>
  </si>
  <si>
    <t>https://calevip.org/incentive-project/alameda-county?mkt_tok=MTU3LUlMSC0wMjkAAAF_61PS_TOIjTxASmfuHDGgp3FtBW_ByUHiSiy4yhroqcKVL9T0tGaLxJdJ54SQaybZHuDFC9TkxY4_IvBMF-qKqh2x8c1EoCeq_FSrCC8JCQ</t>
  </si>
  <si>
    <t>https://calevip.org/frequently-asked-questions</t>
  </si>
  <si>
    <t>https://ebce.org/news-and-events/east-bay-community-energy-offers-incentives-for-installing-public-ev-charging-stations/</t>
  </si>
  <si>
    <t>Electric Vehicle (EV) Charging Station Rebate - South Central Coast</t>
  </si>
  <si>
    <t>A minimum of 50% of funding for each technology will be committed to Disadvantaged and Low-Income Communities within the county. A minimum of 25% of funding for the county will be committed to Unincorporated Communities.
Requirements:
- Be a site owner or their authorized agent with a site Verification Form submitted within five calendar days of application date
- Be a business, nonprofit organization, California Native American Tribe listed with the Native American Heritage Commission or a public or government entity based in California or operate as a California-based affiliate
- For San Diego County, Peninsula-Silicon Valley, Inland Counties, South Central Coast, and all future projects, applicants that receive notice of funds reserved status on or after 9/1/21 will be required to use Electric Vehicle Infrastructure Training Program (EVITP) certified electricians for the installation of electric vehicle charging equipment.</t>
  </si>
  <si>
    <t>https://calevip.org/incentive-project/south-central-coast</t>
  </si>
  <si>
    <t>Workplace Electric Vehicle (EV) Time-Of-Use (TOU) Rate - Duquesne Light Company (DLC)</t>
  </si>
  <si>
    <t>Two levels of off-preak pricing</t>
  </si>
  <si>
    <t>https://duquesnelight.com/energy-money-savings/electric-vehicles/business-ev-rate</t>
  </si>
  <si>
    <t>Alternative Fuels Data Center: Workplace Electric Vehicle (EV) Time-Of-Use (TOU) Rate – Duquesne Light Company (DLC) (energy.gov)</t>
  </si>
  <si>
    <t>Electric Vehicle (EV) Charging Station Certification and Training Requirements</t>
  </si>
  <si>
    <t>https://afdc.energy.gov/laws/12726#:~:text=All%20EV%20charging%20stations%20funded%20or%20authorized%20by,an%20Electric%20Vehicle%20Infrastructure%20Training%20Program%20%28EVITP%29%20certification.</t>
  </si>
  <si>
    <t>Carbon Reduction Program (CRP)</t>
  </si>
  <si>
    <t xml:space="preserve">As under the FAST Act, the BIL directs FHWA to apportion funding as a lump sum for each State then divide that total among apportioned programs.
Each State's CRP apportionment is calculated based on a percentage specified in law. </t>
  </si>
  <si>
    <t>https://www.fhwa.dot.gov/bipartisan-infrastructure-law/crp_fact_sheet.cfm</t>
  </si>
  <si>
    <t>Alternative Fuels Data Center: Carbon Reduction Program (CRP) (energy.gov)</t>
  </si>
  <si>
    <t>Electric Vehicle (EV) Time-Of-Use (TOU) Rates - El Paso Electric (EPE)</t>
  </si>
  <si>
    <t>https://www.epelectric.com/renewables-tech/electric-vehicles/transportation-electrification-plan/ev-rates</t>
  </si>
  <si>
    <t>NM Rate No. 42 Expermental Electric Vehicle Charging Rate (EEVC).pdf (epelectric.com)</t>
  </si>
  <si>
    <t>Alternative Fuels Data Center: Electric Vehicle (EV) Time-Of-Use (TOU) Rates – El Paso Electric (EPE) (energy.gov)</t>
  </si>
  <si>
    <t xml:space="preserve">Electric Vehicle (EV) Time-Of-Use (TOU) Credit - Xcel Energy </t>
  </si>
  <si>
    <t>There's a monthly service availability charge that is billed to a customer on the TOU rate.</t>
  </si>
  <si>
    <t>https://nm.my.xcelenergy.com/s/business/rate-plans/time-of-use</t>
  </si>
  <si>
    <t>NM-Time-of-use-rate-FAQ.pdf (xcelenergy.com)</t>
  </si>
  <si>
    <t xml:space="preserve">Electric Vehicle (EV) Time-Of-Use (TOU) Rate - Pacific Power </t>
  </si>
  <si>
    <t>https://www.pacificpower.net/savings-energy-choices/time-of-use.html</t>
  </si>
  <si>
    <t>Alternative Fuels Data Center: Electric Vehicle (EV) Time-Of-Use (TOU) Rate – Pacific Power (energy.gov)</t>
  </si>
  <si>
    <t>Electric Vehicle (EV) Time-Of-Use (TOU) Rate - Arizona Public Service Company (APS)</t>
  </si>
  <si>
    <t>Rates vary</t>
  </si>
  <si>
    <t>https://www.aps.com/en/Utility/Regulatory-and-Legal/Rates-Schedules-and-Adjustors#Residential</t>
  </si>
  <si>
    <t>sd1_SchoolDiscountRider.pdf</t>
  </si>
  <si>
    <t xml:space="preserve">EVs for Good Initiative - Electric Vehicle (EV) and EV Charging Station Grant Program </t>
  </si>
  <si>
    <t>80%</t>
  </si>
  <si>
    <t>$5,000 for a new or used EV, electric bicycle, or an electric cargo bicycle purchase;
- the organization must Be a registered nonprofit organization located in Wisconsin, Be in good financial standing, and able To accept donations.
- the organization receiving a grant must agree To participate in educating Community members about the benefits of electric vehicles.</t>
  </si>
  <si>
    <t>https://www.renewwisconsin.org/evs-for-good/</t>
  </si>
  <si>
    <t>eMobility programs</t>
  </si>
  <si>
    <t>$10,000 for a new or used electric van or bus that can transport eight or more persons;</t>
  </si>
  <si>
    <t>https://dep.nj.gov/drivegreen/emobility/</t>
  </si>
  <si>
    <t>https://dep.nj.gov/wp-content/uploads/drivegreen/pdf/emobility-project-proposal.pdf</t>
  </si>
  <si>
    <t>Energy Class Prize</t>
  </si>
  <si>
    <t>Deadline May 2023</t>
  </si>
  <si>
    <t>https://www.herox.com/energy-class/timeline</t>
  </si>
  <si>
    <t>Renew America’s Schools -Informational FOA Webinar (energy.gov)</t>
  </si>
  <si>
    <t>Grants for Energy Improvements at Public School Facilities | Department of Energy</t>
  </si>
  <si>
    <t>Renew America's Schools</t>
  </si>
  <si>
    <t>Last round closed April 2023</t>
  </si>
  <si>
    <t>https://eere-exchange.energy.gov/Default.aspx#FoaId06985843-f32c-494e-880a-cb5db6d787a4</t>
  </si>
  <si>
    <t>Transportation Moderinization Grant</t>
  </si>
  <si>
    <t>https://apply.aforarizona.org/submit</t>
  </si>
  <si>
    <t>AZ Transportation Modernization Grants Snapshot (aforarizona.org)</t>
  </si>
  <si>
    <t>Targeted Airshed Grant</t>
  </si>
  <si>
    <t>Applications closed Dec. 2022</t>
  </si>
  <si>
    <t>https://www.epa.gov/air-quality-implementation-plans/targeted-airshed-grants-program</t>
  </si>
  <si>
    <t>2022 Targeted Airshed Grant Program - Closed Announcement FY 22 | US EPA</t>
  </si>
  <si>
    <t>Community Air Grants</t>
  </si>
  <si>
    <t>Deadline April 23, 2023</t>
  </si>
  <si>
    <t>https://ww2.arb.ca.gov/our-work/programs/community-air-protection-program/community-air-grants/applicants/2022-community</t>
  </si>
  <si>
    <t>FINALCAG RFA 2022 Extended 031723.pdf</t>
  </si>
  <si>
    <t>Zero Emissions Bus Program</t>
  </si>
  <si>
    <t>https://www.mbard.org/zero-emission-school-bus-program</t>
  </si>
  <si>
    <t>Community Air Protection Incentives</t>
  </si>
  <si>
    <t>https://ww2.arb.ca.gov/our-work/programs/community-air-protection-incentives</t>
  </si>
  <si>
    <t>Community Air Protection Incentives 2019 Guidelines (ca.gov)</t>
  </si>
  <si>
    <t>Clean Mobility Options</t>
  </si>
  <si>
    <t>https://cleanmobilityoptions.org/na-application-process/</t>
  </si>
  <si>
    <t>CMO-Implementation-Manual-Updated-6-27-22-FINAL.pdf (cleanmobilityoptions.org)</t>
  </si>
  <si>
    <t>Carl Moyer Program</t>
  </si>
  <si>
    <t>http://www.aqmd.gov/home/programs/business/carl-moyer-memorial-air-quality-standards-attainment-(carl-moyer)-program</t>
  </si>
  <si>
    <t>Adopt Resolution Recognizing Funds for ...ments for Carl Moyer and SOON Programs (aqmd.gov)</t>
  </si>
  <si>
    <t>Zero-Emission Transit, School and Shuttle Bus Project</t>
  </si>
  <si>
    <t>https://ww2.valleyair.org/grants/vw-mitigation-trust/</t>
  </si>
  <si>
    <t>guidelines.pdf (valleyair.org)</t>
  </si>
  <si>
    <t>Golden State Priority Project</t>
  </si>
  <si>
    <t>DC chargers</t>
  </si>
  <si>
    <t>https://calevip.org/incentive-project/golden-state-priority-project</t>
  </si>
  <si>
    <t>Energy Improvements in Rural or Remote Areas Program</t>
  </si>
  <si>
    <t>June 2023. Concept Paper deadline April 2023</t>
  </si>
  <si>
    <t>https://www.energy.gov/oced/energy-improvements-rural-or-remote-areas-0#:~:text=The%20Energy%20Improvements%20in%20Rural,and%20environmental%20protection%20from%20adverse</t>
  </si>
  <si>
    <t>OCED eXCHANGE: Funding Opportunity Exchange (energy.gov)</t>
  </si>
  <si>
    <t>Beneficial Electrification Rebate Program</t>
  </si>
  <si>
    <t>https://www.comed.com/SmartEnergy/InnovationTechnology/Pages/ElectricVehicles.aspx</t>
  </si>
  <si>
    <t>Utah Clean Diesel Program</t>
  </si>
  <si>
    <t>https://deq.utah.gov/air-quality/incentive-programs-aq/utah-clean-fleet-program#vehicle</t>
  </si>
  <si>
    <t>https://documents.deq.utah.gov/air-quality/planning/air-quality-policy/DAQ-2021-004942.pdf</t>
  </si>
  <si>
    <t>Tribal Energy Loan Guarantee Program</t>
  </si>
  <si>
    <t>https://www.energy.gov/lpo/tribal-energy-loan-guarantee-program#:~:text=The%20Tribal%20Energy%20Loan%20Guarantee%20Program%20%28TELGP%29%20is,to%20tribes%20through%20energy%20development%20projects%20and%20activities.</t>
  </si>
  <si>
    <t>Texas All Electric</t>
  </si>
  <si>
    <t>Pre-selected priority areas will receive 51% of funding. No details on selection of priority areas</t>
  </si>
  <si>
    <t>All-Electric - Texas Commission on Environmental Quality - www.tceq.texas.gov</t>
  </si>
  <si>
    <t>FY23 TxVEMP RFGA (texas.gov)</t>
  </si>
  <si>
    <t>EV Charging Rebate - Fleet Electrification</t>
  </si>
  <si>
    <t>Rebate is available for up 2 DC charger or 10 L2 charging ports</t>
  </si>
  <si>
    <t>Fleet Electrification - Evergy</t>
  </si>
  <si>
    <t>National Grid - Medium and Heavy Duty Vehicle EV Make-Ready Pilot</t>
  </si>
  <si>
    <t>Planning, CMIS, and STEP</t>
  </si>
  <si>
    <t>Concept Phase Deadline is Sept 8th, those invited to apply have deadline of Nov 3rd.</t>
  </si>
  <si>
    <t>https://ww2.arb.ca.gov/planning-cmis-step-fy-22-23</t>
  </si>
  <si>
    <t>US STATE</t>
  </si>
  <si>
    <t>POSTAL ABBREVIATION</t>
  </si>
  <si>
    <t>STANDARD ABBREVIATION</t>
  </si>
  <si>
    <t>Territory/Commonwealth</t>
  </si>
  <si>
    <t>Postal Abbreviation</t>
  </si>
  <si>
    <t>Standard Abbreviation</t>
  </si>
  <si>
    <t>Alabama</t>
  </si>
  <si>
    <t>Ala.</t>
  </si>
  <si>
    <t>District of Columbia</t>
  </si>
  <si>
    <t>D.C.</t>
  </si>
  <si>
    <t>Alaska</t>
  </si>
  <si>
    <t>Guam</t>
  </si>
  <si>
    <t>Arizona</t>
  </si>
  <si>
    <t>Ariz.</t>
  </si>
  <si>
    <t>Marshall Islands</t>
  </si>
  <si>
    <t>M.I.</t>
  </si>
  <si>
    <t>Arkansas</t>
  </si>
  <si>
    <t>Ark.</t>
  </si>
  <si>
    <t>Northern Mariana Island</t>
  </si>
  <si>
    <t>CNMI</t>
  </si>
  <si>
    <t>California</t>
  </si>
  <si>
    <t>Calif.</t>
  </si>
  <si>
    <t>Puerto Rico</t>
  </si>
  <si>
    <t>P.R. or PUR</t>
  </si>
  <si>
    <t>Colorado</t>
  </si>
  <si>
    <t>Color.</t>
  </si>
  <si>
    <t>Virgin Islands</t>
  </si>
  <si>
    <t>V.I.</t>
  </si>
  <si>
    <t>Connecticut</t>
  </si>
  <si>
    <t>Conn.</t>
  </si>
  <si>
    <t>Delaware</t>
  </si>
  <si>
    <t>Del.</t>
  </si>
  <si>
    <t>Florida</t>
  </si>
  <si>
    <t>Fla.</t>
  </si>
  <si>
    <t>Georgia</t>
  </si>
  <si>
    <t>Ga.</t>
  </si>
  <si>
    <t>Hawaii</t>
  </si>
  <si>
    <t>Idaho</t>
  </si>
  <si>
    <t>Illinois</t>
  </si>
  <si>
    <t>Ill.</t>
  </si>
  <si>
    <t>Indiana</t>
  </si>
  <si>
    <t>Ind.</t>
  </si>
  <si>
    <t>Iowa</t>
  </si>
  <si>
    <t>Kansas</t>
  </si>
  <si>
    <t>Kan.</t>
  </si>
  <si>
    <t>Kentucky</t>
  </si>
  <si>
    <t>Ky.</t>
  </si>
  <si>
    <t>Louisiana</t>
  </si>
  <si>
    <t>La.</t>
  </si>
  <si>
    <t>Maine</t>
  </si>
  <si>
    <t>Maryland</t>
  </si>
  <si>
    <t>Md.</t>
  </si>
  <si>
    <t>Massachusetts</t>
  </si>
  <si>
    <t>Mass.</t>
  </si>
  <si>
    <t>Michigan</t>
  </si>
  <si>
    <t>Mich.</t>
  </si>
  <si>
    <t>Minnesota</t>
  </si>
  <si>
    <t>Minn.</t>
  </si>
  <si>
    <t>Mississippi</t>
  </si>
  <si>
    <t>Miss.</t>
  </si>
  <si>
    <t>Missouri</t>
  </si>
  <si>
    <t>Mo.</t>
  </si>
  <si>
    <t>Montana</t>
  </si>
  <si>
    <t>Mont.</t>
  </si>
  <si>
    <t>Nebraska</t>
  </si>
  <si>
    <t>Neb.</t>
  </si>
  <si>
    <t>Nevada</t>
  </si>
  <si>
    <t>Nev.</t>
  </si>
  <si>
    <t>New Hampshire</t>
  </si>
  <si>
    <t>N.H.</t>
  </si>
  <si>
    <t>New Jersey</t>
  </si>
  <si>
    <t>N.J.</t>
  </si>
  <si>
    <t>New Mexico</t>
  </si>
  <si>
    <t>N.M.</t>
  </si>
  <si>
    <t>New York</t>
  </si>
  <si>
    <t>N.Y.</t>
  </si>
  <si>
    <t>North Carolina</t>
  </si>
  <si>
    <t>N.C.</t>
  </si>
  <si>
    <t>North Dakota</t>
  </si>
  <si>
    <t>N.D.</t>
  </si>
  <si>
    <t>Ohio</t>
  </si>
  <si>
    <t>Oklahoma</t>
  </si>
  <si>
    <t>Okla.</t>
  </si>
  <si>
    <t>Oregon</t>
  </si>
  <si>
    <t>Ore.</t>
  </si>
  <si>
    <t>Pennsylvania</t>
  </si>
  <si>
    <t>Pa.</t>
  </si>
  <si>
    <t>Rhode Island</t>
  </si>
  <si>
    <t>R.I.</t>
  </si>
  <si>
    <t>South Carolina</t>
  </si>
  <si>
    <t>S.C.</t>
  </si>
  <si>
    <t>South Dakota</t>
  </si>
  <si>
    <t>S.Dak.</t>
  </si>
  <si>
    <t>Tennessee</t>
  </si>
  <si>
    <t>Tenn.</t>
  </si>
  <si>
    <t>Texas</t>
  </si>
  <si>
    <t>Tex.</t>
  </si>
  <si>
    <t>Utah</t>
  </si>
  <si>
    <t>Vermont</t>
  </si>
  <si>
    <t>V.T.</t>
  </si>
  <si>
    <t>Virginia</t>
  </si>
  <si>
    <t>Va.</t>
  </si>
  <si>
    <t>Washington</t>
  </si>
  <si>
    <t>Wash.</t>
  </si>
  <si>
    <t>West Virginia</t>
  </si>
  <si>
    <t>W.Va.</t>
  </si>
  <si>
    <t>Wisconsin</t>
  </si>
  <si>
    <t>Wis.</t>
  </si>
  <si>
    <t>Wyoming</t>
  </si>
  <si>
    <t>Wyo.</t>
  </si>
  <si>
    <t>$</t>
  </si>
  <si>
    <t>%</t>
  </si>
  <si>
    <t>VW</t>
  </si>
  <si>
    <t>AVERAGE TECH</t>
  </si>
  <si>
    <t>AVERAGE FUNDER</t>
  </si>
  <si>
    <t>Resilience investments</t>
  </si>
  <si>
    <t>ESBs only</t>
  </si>
  <si>
    <t>AVERAGE SECTOR</t>
  </si>
  <si>
    <t>AVERAGE PER UNIT</t>
  </si>
  <si>
    <t>AVG. UNIT</t>
  </si>
  <si>
    <t>AVG. SECTOR</t>
  </si>
  <si>
    <t>Type of Program</t>
  </si>
  <si>
    <t>Count</t>
  </si>
  <si>
    <t>Type of Funder</t>
  </si>
  <si>
    <t>Eligible/Sector</t>
  </si>
  <si>
    <t>Row Labels</t>
  </si>
  <si>
    <t>Count of Geography</t>
  </si>
  <si>
    <t>process priority</t>
  </si>
  <si>
    <t>Technology Type</t>
  </si>
  <si>
    <t>Programs NO EJ Considerations</t>
  </si>
  <si>
    <t xml:space="preserve">Number </t>
  </si>
  <si>
    <t>No bounds</t>
  </si>
  <si>
    <t>Discount/point of sale coupon or grant</t>
  </si>
  <si>
    <t>Penalty/disincentive</t>
  </si>
  <si>
    <t>(blank)</t>
  </si>
  <si>
    <t>Grand Total</t>
  </si>
  <si>
    <t>NA Tribe</t>
  </si>
  <si>
    <t>Law Id</t>
  </si>
  <si>
    <t>Relevant?</t>
  </si>
  <si>
    <t>Complete?</t>
  </si>
  <si>
    <t>Title</t>
  </si>
  <si>
    <t>Text</t>
  </si>
  <si>
    <t>Enacted Date</t>
  </si>
  <si>
    <t>Amended Date</t>
  </si>
  <si>
    <t>Recent?</t>
  </si>
  <si>
    <t>Sequence Number</t>
  </si>
  <si>
    <t>Agency</t>
  </si>
  <si>
    <t>Significant Update Date</t>
  </si>
  <si>
    <t>Expired Date</t>
  </si>
  <si>
    <t>Archived Date</t>
  </si>
  <si>
    <t>Repealed Date</t>
  </si>
  <si>
    <t>Topic</t>
  </si>
  <si>
    <t>Technology Categories</t>
  </si>
  <si>
    <t>Incentive Categories</t>
  </si>
  <si>
    <t>Regulation Categories</t>
  </si>
  <si>
    <t>User Categories</t>
  </si>
  <si>
    <t>References</t>
  </si>
  <si>
    <t>N</t>
  </si>
  <si>
    <t>Alternative Fuel Vehicle Acquisition Requirement</t>
  </si>
  <si>
    <t xml:space="preserve">The Alaska Department of Transportation and Public Facilities (Department) must evaluate the cost, efficiency, and commercial availability of alternative fuels for automotive purposes every five years, and purchase or convert to vehicles that operate using alternative fuels whenever practical. The Department may participate in joint ventures with public or private partners to foster the availability of alternative fuels for consumers. (Reference [Alaska Statutes](http://www.akleg.gov/basis/statutes.asp) 44.42.020)
</t>
  </si>
  <si>
    <t>Laws and Regulations</t>
  </si>
  <si>
    <t>AFTMKTCONV|BIOD|ETH|ELEC|HY|NG|PHEV|LPG</t>
  </si>
  <si>
    <t>REQ</t>
  </si>
  <si>
    <t>OTHER</t>
  </si>
  <si>
    <t>http://www.akleg.gov/basis/statutes.asp</t>
  </si>
  <si>
    <t>Residential Electric Vehicle Supply Equipment (EVSE) Credit â€“ Chugach Electric Association (CEA)</t>
  </si>
  <si>
    <t xml:space="preserve">CEA provides eligible residential customers a \$200 bill credit per
residential charger, up to two chargers per household, for sharing
information on plug-in electric vehicles, EVSEs, and average miles
driven per year. For more information, including eligibility
requirements, see the CEA [Electric
Vehicles](https://www.chugachelectric.com/energy-solutions/electric-vehicles)
page.
</t>
  </si>
  <si>
    <t>Utility/Private Incentives</t>
  </si>
  <si>
    <t>2021-05-11 17:12:30 UTC</t>
  </si>
  <si>
    <t>Vehicle Purchase and Infrastructure Development Incentives</t>
  </si>
  <si>
    <t>ELEC|PHEV</t>
  </si>
  <si>
    <t>RBATE</t>
  </si>
  <si>
    <t>IND</t>
  </si>
  <si>
    <t>Y</t>
  </si>
  <si>
    <t>Commercial Electric Vehicle Supply Equipment (EVSE) Rebates - Chugach Electric Association (CEA)</t>
  </si>
  <si>
    <t>CEA offers rebates to commercial customers for the purchase and installation of Level 2 EVSE. Rebates are available in the following amounts:
 Applicant Type                                                        Rebate Amounts
  --------------------------------------------------------------------- -----------------------------------------------
  Workplace                                                             \$5,000 per EVSE; up to \$15,000 per location
  Hotel                                                                 Up to \$2,500 per location
  Fleet                                                                 \$1,500 per EVSE; up to \$3,000 per location
  Rental Car Companies at Ted Stevens Anchorage International Airport   \$1,500 per EVSE; up to \$3,000 per location
  Commercial                                                            \$500 per EVSE; up to \$1,000 per location
Fleet recipients must agree to share observations regarding the use and economy of an electric vehicle in their fleet with CEA. Workplace recipients must agree to provide information about the usage of EVSE with CEA for 36 months after installation. For more information, including eligibility requirements, see the CEA [Electric Vehicles] https://www.chugachelectric.com/energy-solutions/electric-vehicles) page.</t>
  </si>
  <si>
    <t>2021-05-11 17:17:06 UTC</t>
  </si>
  <si>
    <t>STATION|FLEET</t>
  </si>
  <si>
    <t>https://www.chugachelectric.com/energy-solutions/electric-vehicles/fleet-ev-charging-program</t>
  </si>
  <si>
    <t>Electric Vehicle (EV) Rebate â€“ Alaska Power and Telephone (AP&amp;T)</t>
  </si>
  <si>
    <t xml:space="preserve">AP&amp;T offers a rebate of \$1,000 to residential customers who own a new
or used EV, including electric motorcycles, with a minimum battery size
of at least 16 kilowatts. For more information, see the AP&amp;T
[Amp-Up](https://www.aptalaska.com/amp-up/) website.
</t>
  </si>
  <si>
    <t>2021-05-11 17:21:47 UTC</t>
  </si>
  <si>
    <t>ELEC</t>
  </si>
  <si>
    <t>Plug-In Electric Vehicle (PEV) Time-of-Use (TOU) Rate â€“ Alaska Electric Light &amp; Power (AELP)</t>
  </si>
  <si>
    <t xml:space="preserve">AELP offers a TOU rate to residential customers that own or lease PEVs
with batteries greater than 16 kilowatts. For more information, see the
AELP [Electric
Vehicle](https://www.aelp.com/Energy-Conservation/Electric-Vehicles)
website.
</t>
  </si>
  <si>
    <t>2021-05-11 17:23:27 UTC</t>
  </si>
  <si>
    <t>Fuel-Efficient Green Fleets Policy and Fleet Management Program Development</t>
  </si>
  <si>
    <t>The Alabama Legislature established a Green Fleets Review Committee (Committee) and Green Fleets Policy (Policy) outlining a procedure for procuring state vehicles based on criteria that includes fuel economy and life cycle costing. State fleet managers must classify their vehicle inventory for compliance with the Policy and submit annual plans for procuring fuel-efficient vehicles. These plans must reflect a 4% annual increase in average fleet fuel economy for light-duty vehicles, a 3% annual increase in average fleet fuel economy for medium-duty vehicles, and a 2% annual increase in average fleet fuel economy for heavy-duty vehicles per fiscal year. Government entities must manage and operate their fleets in a manner that is energy efficient, minimizes emissions, and reduces petroleum dependency by using specified proven technology the Committee identifies. (Reference [Code of Alabama](http://alisondb.legislature.state.al.us/acas/ACASLoginfire.asp) 41-17A-1 through 41-17A-6)</t>
  </si>
  <si>
    <t>2009-01-01 00:00:00 UTC</t>
  </si>
  <si>
    <t>2013-03-21 00:00:00 UTC</t>
  </si>
  <si>
    <t>BIOD|ETH|ELEC|EFFEC|HEV|HY|IR|NG|PHEV|LPG</t>
  </si>
  <si>
    <t>GOV</t>
  </si>
  <si>
    <t>http://alisondb.legislature.state.al.us/acas/ACASLoginfire.asp|http://governor.alabama.gov/news/newsroom.aspx?t=29</t>
  </si>
  <si>
    <t>Residential Plug-In Electric Vehicle (PEV) Time-Of-Use (TOU) Rates - Alabama Power</t>
  </si>
  <si>
    <t xml:space="preserve">Alabama Power offers a discounted TOU rate to residential customers that
own or lease a PEV. Under this rate rider, customers receive a discount
on all energy consumed during the discount period without separately
metering PEV charging. For more information, see the Alabama Power [PEV
rate](https://www.alabamapower.com/content/dam/alabamapower/Rates/pev.pdf)
website.
</t>
  </si>
  <si>
    <t>STATION|PURCH|IND</t>
  </si>
  <si>
    <t>Public Utility Definition</t>
  </si>
  <si>
    <t xml:space="preserve">An entity that owns, operates, leases, or controls electric vehicle
supply equipment is not defined as a public utility. (Reference [Alabama
Public Service
Commission](https://www.pscpublicaccess.alabama.gov/pscpublicaccess/page/psc-searches/portal.aspx)
Docket No. 32694)
</t>
  </si>
  <si>
    <t>2018-06-22 00:00:00 UTC</t>
  </si>
  <si>
    <t>2018-08-06 19:09:33 UTC</t>
  </si>
  <si>
    <t>UTILITY</t>
  </si>
  <si>
    <t>STATION</t>
  </si>
  <si>
    <t>Plug-In Electric Vehicle (PEV) Fee</t>
  </si>
  <si>
    <t xml:space="preserve">Effective January 1, 2020, PEV owners must pay an annual fee in addition
to standard registration fees. All-electric vehicle owners must pay an
annual fee of \$200 and plug-in hybrid electric vehicle owners must pay
an annual fee of \$100. Beginning July 1, 2023 and every fourth year
thereafter, PEV fees will increase by \$3. A portion of fees contribute
to the Electric Transportation Infrastructure Grant Program, which
provides grants for electric vehicle supply equipment. (Reference [Code
of Alabama](http://alisondb.legislature.state.al.us/acas/ACASLogin.asp)
40-12-242)
</t>
  </si>
  <si>
    <t>2019-03-12 00:00:00 UTC</t>
  </si>
  <si>
    <t>2019-05-01 16:40:48 UTC</t>
  </si>
  <si>
    <t>FUEL</t>
  </si>
  <si>
    <t>http://www.legislature.state.al.us/aliswww/default.aspx|http://alisondb.legislature.state.al.us/acas/ACASLogin.asp</t>
  </si>
  <si>
    <t>Electric Vehicle Supply Equipment (EVSE) Grant Program</t>
  </si>
  <si>
    <t xml:space="preserve">The Alabama Department of Transportation is authorized to administer the
Electric Transportation Infrastructure Grant Program to distribute
grants for EVSE infrastructure expansion. (Reference [Code of
Alabama](http://alisondb.legislature.state.al.us/acas/ACASLogin.asp)
40-12-242)
</t>
  </si>
  <si>
    <t>State Incentives</t>
  </si>
  <si>
    <t>2019-05-01 16:43:40 UTC</t>
  </si>
  <si>
    <t xml:space="preserve">The Alabama Department of Economic and Community Affairs (ADECA) offers
grants for light-duty electric vehicle supply equipment (EVSE) and the
replacement of qualified medium- and heavy-duty diesel vehicles with new
diesel or alternative fuel vehicles. Grants are available for EVSE;
medium- and heavy-duty trucks; school, shuttle, and transit buses;
freight switchers; airport ground support equipment; and forklifts and
port cargo handling equipment. Vehicles must meet model year
requirements. Funding amounts are based on vehicle type, fuel type, and
applicant type. The program is funded by Alabama's portion of the
[Volkswagen Environmental Mitigation
Trust](https://www.epa.gov/enforcement/volkswagen-clean-air-act-civil-settlement).
For more information, including program guidance and the application,
see the ADECA [Volkswagen
Settlement](https://adeca.alabama.gov/Divisions/energy/vw/Pages/default.aspx)
website.
</t>
  </si>
  <si>
    <t>2019-09-06 19:39:28 UTC</t>
  </si>
  <si>
    <t>AFTMKTCONV|ELEC|HEV|NG|PHEV|LPG</t>
  </si>
  <si>
    <t>FLEET|GOV</t>
  </si>
  <si>
    <t>Commercial Plug-In Electric Vehicle (PEV) Time-Of-Use (TOU) Rates - Alabama Power</t>
  </si>
  <si>
    <t xml:space="preserve">Alabama Power offers a discounted Business Electric Vehicle TOU (BEVT)
rate to commercial and industrial customers to charge fleet-owned PEV or
to provide electric vehicle supply equipment (EVSE) for the purpose of
public charging. Eligible customers electricity usage must be separately
metered from all other electrical load and be for the exclusive purpose
of charging PEVs. For more information, see the Alabama Power [BEVT
rate](https://www.alabamapower.com/business/pricing-and-rates/about-our-pricing.html)
website.
</t>
  </si>
  <si>
    <t>2021-07-22 16:36:58 UTC</t>
  </si>
  <si>
    <t>STATION|PURCH|FLEET</t>
  </si>
  <si>
    <t>Alternative Fuels Tax and Reporting</t>
  </si>
  <si>
    <t>Excise taxes on alternative fuels are imposed on a gasoline gallon equivalent (GGE) basis. The tax rate for each alternative fuel type is based on the number of motor vehicles licensed in the state that use the specific fuel, not including vehicles the federal government owns or leases. The Arkansas Department of Finance and Administration (DFA) and the Arkansas State Highways and Transportation Department must prepare an annual report with the number of alternative fuel vehicles licensed in the state and the tax revenue generated. The DFA must establish the tax rate annually by April 1. Licensed alternative fuel suppliers must pay alternative fuel taxes for product dispensed, sold to a dealer or user, or used in a motor vehicle owned or operated by the alternative fuel supplier. Alternative fuel suppliers must prepare a monthly report on the number of GGEs of alternative fuels sold and possess a sufficient number of credits (also known as sales tickets) to cover the alternative fuel sales tax. (Reference [Arkansas Code](http://www.lexisnexis.com/hottopics/arcode/Default.asp) 19-6-301, 26-56-502, 26-56-601, and 26-62-201 through 26-62-209)</t>
  </si>
  <si>
    <t>BIOD|ETH|ELEC|HY|NG|PHEV|LPG</t>
  </si>
  <si>
    <t>STATION|PURCH</t>
  </si>
  <si>
    <t>http://www.arkleg.state.ar.us/</t>
  </si>
  <si>
    <t>Alternative Fuel Vehicle Conversion Notification</t>
  </si>
  <si>
    <t xml:space="preserve">Any individual or company who converts a vehicle to operate on an
alternative fuel must report the conversion to the Arkansas Department
of Finance and Administration (DFA) within 10 days of the conversion. An
owner or operator who fails to report such a conversion may be subject
to a penalty. For more information, including reporting forms, see the
[DFA](https://www.dfa.arkansas.gov/excise-tax/motor-fuel-tax/motor-fuel-tax-forms/)
website. (Reference [Arkansas
Code](http://www.lexisnexis.com/hottopics/arcode/Default.asp) 26-56-315
and 26-62-214)
</t>
  </si>
  <si>
    <t>REGIS</t>
  </si>
  <si>
    <t>MAN|FLEET|GOV|IND</t>
  </si>
  <si>
    <t xml:space="preserve">A person or corporation that supplies electricity to the public
exclusively to charge plug-in electric vehicles is not defined as a
public utility. (Reference [Arkansas
Code](http://www.lexisnexis.com/hottopics/arcode/Default.asp)
23-1-101(9))
</t>
  </si>
  <si>
    <t>2017-02-28 00:00:00 UTC</t>
  </si>
  <si>
    <t>2018-03-21 14:55:38 UTC</t>
  </si>
  <si>
    <t>http://www.arkleg.state.ar.us/assembly/2017/2017R/Pages/Home.aspx|https://advance.lexis.com/container?config=00JAA3ZTU0NTIzYy0zZDEyLTRhYmQtYmRmMS1iMWIxNDgxYWMxZTQKAFBvZENhdGFsb2cubRW4ifTiwi5vLw6cI1uX&amp;crid=79b4d9b8-36cd-45b0-b1db-b4ec11e70050&amp;prid=0dd0dc87-14ec-4c78-b77a-c2de7318afdb</t>
  </si>
  <si>
    <t>Hybrid Electric Vehicle (HEV) and Plug-In Electric Vehicle (PEV) Fee</t>
  </si>
  <si>
    <t xml:space="preserve">HEV and PEV owners must pay an annual fee in addition to other
registration fees. The fee is \$200 for all-electric vehicles and \$100
for plug-in hybrid electric vehicles. Beginning January 1, 2022, HEV
owners must pay an annual fee of \$50 for HEVs. Fees contribute to the
State Highway and Transportation Department Fund. Vehicles that are
registered with a special license plate or special license plate with
permanent decal pursuant to Arkansas Code 27-24-201 are exempt from the
annual fee. (Reference [Senate
Bill](http://www.arkleg.state.ar.us/assembly/) 225, 2021, [Senate
Bill](http://www.arkleg.state.ar.us/assembly/%22) 246, 2021, and
[Arkansas Code](http://www.lexisnexis.com/hottopics/arcode/Default.asp)
27-14-614 and 27-24-201)
</t>
  </si>
  <si>
    <t>2019-03-05 00:00:00 UTC</t>
  </si>
  <si>
    <t>2021-03-17 00:00:00 UTC</t>
  </si>
  <si>
    <t>2019-04-02 15:10:55 UTC</t>
  </si>
  <si>
    <t>ELEC|HEV|PHEV</t>
  </si>
  <si>
    <t>http://www.lexisnexis.com/hottopics/arcode/Default.asp|http://www.arkleg.state.ar.us/assembly/2019/2019R/Pages/Home.aspx|http://www.arkleg.state.ar.us/assembly/</t>
  </si>
  <si>
    <t xml:space="preserve">The Arkansas Department of Environmental Quality\'s (ADEQ) Level 2 EVSE Rebate program offers rebates to government, private, and non-profit entities for the construction and installation costs of Level 2 EVSE. Funding is available in the following amounts: Access
Applicant Type
Maximum Rebate (One EVSE Port)
Maximum Rebate (Two or More EVSE Ports)
Public
Government
\$6,850
\$9,300
Public
Non-Government
\$5,325
\$7,225
Private
Workplace
\$1,875
\$3,375
Private
Multi-Unit Dwelling
\$1,875
\$3,375
Rebates are awarded on a first-come, first served basis. The program is
funded by Arkansas\'s portion of the Volkswagen Environmental Mitigation
Trust. For more information, including eligibility and how to apply, see
the ADEQ\'s Volkswagen Settlement website. (Reference [Arkansas
Code](http://www.lexisnexis.com/hottopics/arcode/Default.asp) 15-10-101
and 19-5-1273)
</t>
  </si>
  <si>
    <t>2021-09-13 18:03:00 UTC</t>
  </si>
  <si>
    <t>GNT</t>
  </si>
  <si>
    <t>STATION|FLEET|GOV|MUD|IND</t>
  </si>
  <si>
    <t>Alternative Fuel Vehicle (AFV) Emissions Test Exemption</t>
  </si>
  <si>
    <t xml:space="preserve">Qualified AFVs registered for the first time in Arizona are not required
to complete emissions testing. This exemption does not apply after the
first registration year. All AFVs, excluding electric, solar, and
hydrogen vehicles, used to commute into Phoenix or Tucson, are required
to be emissions tested before they are registered. For more information,
visit the [Arizona Department of Environmental
Quality](https://www.azdeq.gov/) website. (Reference [Arizona Revised
Statutes](http://www.azleg.gov/ArizonaRevisedStatutes.asp) 49-542 and
49-542.05)
</t>
  </si>
  <si>
    <t>2016-01-01 00:00:00 UTC</t>
  </si>
  <si>
    <t>2015-05-13 18:37:27 UTC</t>
  </si>
  <si>
    <t>ELEC|HY|NG|LPG</t>
  </si>
  <si>
    <t>EXEM</t>
  </si>
  <si>
    <t>FLEET|GOV|IND</t>
  </si>
  <si>
    <t>http://www.azleg.gov/ArizonaRevisedStatutes.asp</t>
  </si>
  <si>
    <t>Reduced Alternative Fuel Vehicle (AFV) License Tax</t>
  </si>
  <si>
    <t xml:space="preserve">The vehicle license tax for an AFV registered in Arizona is \$4 for
every \$100 in assessed value. The minimum amount of the annual AFV
license tax is \$5. AFV assessed values are determined as follows:
-   AFVs registered prior to January 1, 2022: 1% of the manufacturer's
    suggested retail price (MSRP)
-   AFVs initially registered between January 1, 2022 and December 31,
    2022: 20% of the MSRP.
For each succeeding year, for the purpose of calculating the license
tax, the value of the AFV is reduced by 15% from the value from the
preceding year.
For the purpose of this tax, AFVs include those powered exclusively by
propane, natural gas, electricity, hydrogen, or a blend of hydrogen with
propane or natural gas. For more information, see the ADOT
[AFV](https://azdot.gov/motor-vehicles/vehicle-services/vehicle-registration/alternative-fuel-vehicle)
website. The reduced alternative fuel vehicle license tax does not apply
to any vehicle purchased on or after December 31, 2022.
(Reference [Arizona Revised
Statutes](http://www.azleg.gov/ArizonaRevisedStatutes.asp) 1-215,
28-5801, 28-5805)
</t>
  </si>
  <si>
    <t>2018-04-25 00:00:00 UTC</t>
  </si>
  <si>
    <t>2019-06-07 00:00:00 UTC</t>
  </si>
  <si>
    <t>2019-06-28 23:33:14 UTC</t>
  </si>
  <si>
    <t>ELEC|HY|NG|PHEV|LPG</t>
  </si>
  <si>
    <t>TAX</t>
  </si>
  <si>
    <t>http://www.azleg.gov/ArizonaRevisedStatutes.asp|https://www.azleg.gov/|https://www.azleg.gov/</t>
  </si>
  <si>
    <t>State Vehicle Acquisition and Fuel Use Requirements</t>
  </si>
  <si>
    <t>Arizona state agencies, boards, and commissions must purchase hybrid electric vehicles, alternative fuel vehicles (AFVs), or vehicles that meet set greenhouse gas emissions standards. At least 75% of light-duty state fleet vehicles operating in counties with a population of more than 250,000 people must be capable of operating on alternative fuels. If the AFVs operate in counties with populations of more than 1.2 million people, those vehicles must meet U.S. Environmental Protection Agency emissions standards for Low Emission Vehicles. Alternatively, the state fleet may meet AFV acquisition requirements through biodiesel or alternative fuel use or apply for waivers. For the purpose of these requirements, alternative fuels include propane, natural gas, electricity, hydrogen, qualified diesel fuel substitutes, E85, and a blend of hydrogen with propane or natural gas. (Reference [Arizona Revised Statutes](http://www.azleg.gov/ArizonaRevisedStatutes.asp) 41-803)</t>
  </si>
  <si>
    <t>2010-02-02 00:00:00 UTC</t>
  </si>
  <si>
    <t>BIOD|ETH|ELEC|HEV|HY|NG|PHEV|LPG</t>
  </si>
  <si>
    <t>http://azmemory.azlibrary.gov/cdm/singleitem/collection/execorders/id/700|http://www.azleg.gov/ArizonaRevisedStatutes.asp</t>
  </si>
  <si>
    <t>Alternative Fuel Vehicle (AFV) Parking Incentive</t>
  </si>
  <si>
    <t xml:space="preserve">An individual driving a dedicated AFV may park without penalty in
parking areas that are designated for carpool operators, provided the
vehicle is using alternative fuel. Recognized alternative fuels include
propane, natural gas, electricity, hydrogen, and a blend of hydrogen
with propane or natural gas. (Reference [Arizona Revised
Statutes](http://www.azleg.gov/ArizonaRevisedStatutes.asp) 1-215 and
28-877)
</t>
  </si>
  <si>
    <t>2013-01-01 00:00:00 UTC</t>
  </si>
  <si>
    <t>http://www.azleg.gov/ArizonaRevisedStatutes.asp|http://www.azleg.gov/ArizonaRevisedStatutes.asp</t>
  </si>
  <si>
    <t>Alternative Fuel Vehicle (AFV) Dealer Information Dissemination Requirement</t>
  </si>
  <si>
    <t>New motor vehicle dealers must make information about AFVs and Arizona-based incentives for purchasing or leasing AFVs available to the public. For the purpose of these requirements, alternative fuels include propane, natural gas, electricity, hydrogen, and a blend of hydrogen with propane or natural gas. (Reference [Arizona Revised Statutes] http://www.azleg.gov/ArizonaRevisedStatutes.asp) 28-4414)</t>
  </si>
  <si>
    <t>Electric Vehicle (EV) Parking Space Regulation</t>
  </si>
  <si>
    <t xml:space="preserve">An individual is not allowed to stop, stand, or park a motor vehicle
within any parking space specifically designated for parking and
charging EVs unless the motor vehicle is an EV and has been issued an
alternative fuel vehicle special plate or sticker. Violators may be
subject to a civil penalty of at least \$350. (Reference [Arizona
Revised Statutes](http://www.azleg.gov/ArizonaRevisedStatutes.asp)
28-876)
</t>
  </si>
  <si>
    <t>Alternative Fuel Vehicle (AFV) Special License Plate</t>
  </si>
  <si>
    <t xml:space="preserve">The Arizona Department of Transportation (ADOT) must issue a special
license plate to dedicated AFVs. Dedicated AFVs are defined as vehicles
powered exclusively by propane, compressed natural gas, electricity, or
hydrogen. AFVs must not be capable of operating on any other fuel type.
There is no limit to the number of AFV license plates ADOT can issue.
The Arizona Department of Environmental Quality (ADEQ) must inspect
vehicles converted to operate solely on alternative fuel and issue an
Alternative Fuel Certificate before converted vehicles may receive the
AFV special plate. State or agency directors who conduct activities of a
confidential nature and use AFVs are exempt from the requirement to
display an AFV special license plate. For more information, see the ADOT
[Specialty
Plates](https://azdot.gov/motor-vehicles/vehicle-services/plates-and-placards)
and ADEQ [Vehicle Emissions Testing](http://www.azdeq.gov/EmissionsTest)
website.
(Reference [Arizona Revised Statutes](https://www.azleg.gov/arstitle/)
1-215 and 28-2416)
</t>
  </si>
  <si>
    <t>2020-06-12 19:43:42 UTC</t>
  </si>
  <si>
    <t>Alternative Fuel and Alternative Fuel Vehicle (AFV) Use Tax Exemption</t>
  </si>
  <si>
    <t xml:space="preserve">Arizona use taxes do not apply to natural gas or propane used in an AFV,
AFVs converted to operate on alternative fuels, or the equipment used to
convert a diesel vehicle to an AFV. Recognized alternative fuels include
propane, natural gas, electricity, hydrogen, and a blend of hydrogen
with propane or natural gas. (Reference [Arizona Revised
Statutes](http://www.azleg.gov/ArizonaRevisedStatutes.asp) 42-5159)
</t>
  </si>
  <si>
    <t>EXEM|TAX</t>
  </si>
  <si>
    <t>AFP|PURCH|FLEET|GOV|IND</t>
  </si>
  <si>
    <t>Joint Use of Government Fueling Infrastructure</t>
  </si>
  <si>
    <t xml:space="preserve">To the extent practical, an Arizona state agency or political
subdivision that operates an alternative fueling station must allow
vehicles, other state agencies, or political subdivisions to fuel at the
station. For the purpose of this requirement, alternative fuels include
propane, natural gas, electricity, hydrogen, and a blend of hydrogen
with propane or natural gas. (Reference [Arizona Revised
Statutes](http://www.azleg.gov/ArizonaRevisedStatutes.asp) 49-572)
</t>
  </si>
  <si>
    <t>STATION|OTHER</t>
  </si>
  <si>
    <t>Municipal Alternative Fuel Vehicle (AFV) Acquisition Requirements</t>
  </si>
  <si>
    <t xml:space="preserve">Local governments in Maricopa, Pinal, and Yavapai counties with a
population of more than 1.2 million people must develop and implement
vehicle fleet plans to encourage and increase the use of alternative
fuels in municipal fleets. At least 75% of the total municipal fleet
must operate on alternative fuels. Alternatively, municipal fleets may
meet AFV acquisition requirements through biodiesel or other alternative
fuel use or apply for waivers. Local governments in counties with
populations of more than 500,000 people with bus fleets must purchase or
convert buses to operate on alternative fuels. For the purpose of these
requirements, alternative fuels include propane, natural gas,
electricity, hydrogen, qualified diesel fuel substitutes, E85, and a
blend of hydrogen with propane or natural gas. (Reference [Arizona
Revised Statutes](https://www.azleg.gov/arstitle/) 9-500.04, 49-474.01,
49-541, and 49-571)
</t>
  </si>
  <si>
    <t>http://www.azleg.state.az.us/</t>
  </si>
  <si>
    <t>Federal Fleet Operation Regulations</t>
  </si>
  <si>
    <t xml:space="preserve">Federal fleets based in Arizona that operate primarily in counties with
a population of more than 1.2 million people must be comprised of at
least 90% alternative fuel vehicles. Alternatively, federal fleets may
meet acquisition requirements through alternative fuel use or apply for
waivers. For the purpose of these requirements, alternative fuels
include propane, natural gas, electricity, hydrogen, qualified diesel
fuel substitutes, E85, and a blend of hydrogen with propane or natural
gas. (Reference [Arizona Revised
Statutes](https://www.azleg.gov/arstitle/) 49-573)
</t>
  </si>
  <si>
    <t>Plug-in Electric Vehicle (PEV) Time-Of-Use (TOU) Rate - Salt River Project (SRP)</t>
  </si>
  <si>
    <t xml:space="preserve">SRP offers a TOU rate for residential customers that own or lease a PEV.
The TOU rate applies to daily super off-peak hours and additional
off-peak hours on weekends, holidays, and some weekday hours. Eligible
customers must be able to separately meter EV charger usage. For more
information, including how to enroll, see the SRP [Electric Vehicle
Price Plan](https://www.srpnet.com/prices/home/electricvehicle.aspx)
website.
</t>
  </si>
  <si>
    <t>2020-05-11 15:24:11 UTC</t>
  </si>
  <si>
    <t>Regional Electric Vehicle (REV) West Plan</t>
  </si>
  <si>
    <t xml:space="preserve">Arizona joined Colorado, Idaho, Montana, Nevada, New Mexico,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</si>
  <si>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2017-10-04 00:00:00 UTC</t>
  </si>
  <si>
    <t>2019-12-13 00:00:00 UTC</t>
  </si>
  <si>
    <t>2020-02-03 19:45:02 UTC</t>
  </si>
  <si>
    <t>REQ|OTHER</t>
  </si>
  <si>
    <t>STATION|MAN|OTHER</t>
  </si>
  <si>
    <t>Electric Vehicle Supply Equipment (EVSE) Rebate - Salt River Project (SRP)</t>
  </si>
  <si>
    <t xml:space="preserve">SRP offers a rebate of \$1,500 per port for commercial, workplace, and
multifamily customers who install networked Level 2 EVSE. EVSE must be
installed between May 1, 2021, and April 30, 2022. To receive a rebate,
customers must apply on or before July 31, 2022. Applicants may receive
a maximum of 50 rebates per program year. Funds will be awarded on a
first-come, first-served basis. For more information, including how to
apply, see the SRP [Business EV Charger
Rebate](https://savewithsrpbiz.com/rebates/evcharger.aspx) website.
</t>
  </si>
  <si>
    <t>2020-05-11 15:20:12 UTC</t>
  </si>
  <si>
    <t>2022-07-31 00:00:00 UTC</t>
  </si>
  <si>
    <t>Electric Vehicle (EV) Definition and Implementation Plan</t>
  </si>
  <si>
    <t xml:space="preserve">The Arizona Corporation Commission (Commission) defines EVs as
transportation vehicles that use electricity for propulsion. The
Commission issued an EV policy statement that provides guidelines on
EVs, charging infrastructure, and transportation electrification to
utilities the Commission regulates. The policy addresses the state of
EVs in Arizona, EV benefits, and barriers to adoption. This policy
purposefully does not define the Commission's role with respect to
electric vehicle charging infrastructure operated by non-utilities at
this time, but will explore it in the future. For more information, see
the Commission's [EV policy
statement](https://docket.images.azcc.gov/0000195197.pdf) and the
[Corporation Commission](https://www.azcc.gov/) website. (Reference
[Docket](https://edocket.azcc.gov/Search/DocketDetailSearch?docketId=21658)
RU-00000A-18-0284 decision number 77044)
</t>
  </si>
  <si>
    <t>2019-01-16 00:00:00 UTC</t>
  </si>
  <si>
    <t>2019-12-19 16:16:14 UTC</t>
  </si>
  <si>
    <t>CCEINIT</t>
  </si>
  <si>
    <t>STATION|MAN|GOV|IND</t>
  </si>
  <si>
    <t>Electric Vehicle Supply Equipment (EVSE) Rebate - Tucson Electric Power (TEP)</t>
  </si>
  <si>
    <t xml:space="preserve">TEP provides a rebate to residential customers that covers up to 75% of
the cost of EVSE installation. The maximum rebate awards are \$500 for a
two-way charger and \$250 for a one-way charger. For more information,
including how to apply, see the TEP [Electric Vehicle
Rebates](https://www.tep.com/ev-rebates/) website.
</t>
  </si>
  <si>
    <t>2019-12-19 16:24:21 UTC</t>
  </si>
  <si>
    <t>Plug-In Electric Vehicle (PEV) Charging Rates - Tuscon Electric Power (TEP)</t>
  </si>
  <si>
    <t xml:space="preserve">TEP offers three time-of-use (TOU) rates for residential customers with
PEVs. For more information, see the TEP [Rates for EV
Owners](https://www.tep.com/rates-for-ev-owners/) website.
</t>
  </si>
  <si>
    <t>2019-12-19 16:46:58 UTC</t>
  </si>
  <si>
    <t>Commercial Electric Vehicle Supply Equipment (EVSE) Rebate â€“ Tucson Electric Power (TEP)</t>
  </si>
  <si>
    <t xml:space="preserve">TEP offers rebates and technical support to businesses, multi-family
dwellings, and non-profit customers that purchase and install between
two to five EVSE ports. TEP will evaluate the electrical capacity and
supporting EVSE infrastructure at locations that install six or more
ports on a case-by-case basis. Higher rebates are available for
commercial customers located in lower-income areas. Low-income areas are
defined as U.S. Census tracts where the average household income does
not exceed 80% of the median Arizona household income. Rebates are
available in the following amounts:
&lt;div&gt;
  EVSE Type                          Location                                           Rebate                                         Low-Income Area Rebate
  ---------------------------------- -------------------------------------------------- ---------------------------------------------- ----------------------------------------------
  Level 2                            Workplace                                          \$4,500 per port; up to 75% of project cost    \$6,000 per port; up to 75% of project cost
  Level 2                            Multi-Family Dwelling or Non-profit Organization   \$6,000 per port; up to 85% of project cost    \$9,000 per port; up to 85% of project cost
  Direct Current (DC) Fast Charger   All                                                \$24,000 per port; up to 75% of project cost   \$40,000 per port; up to 75% of project cost
&lt;/div&gt;
For more information, including project eligibility and how to apply,
see the TEP [Smart Electric Vehicle Charging
Program](https://www.tep.com/smart-ev-charging-program/) website.
</t>
  </si>
  <si>
    <t>2020-05-11 18:09:06 UTC</t>
  </si>
  <si>
    <t>STATION|FLEET|OTHER</t>
  </si>
  <si>
    <t>High Occupancy Vehicle (HOV) Lane Exemption</t>
  </si>
  <si>
    <t xml:space="preserve">The Arizona Department of Transportation (ADOT) allows qualified
alternative fuel vehicles (AFV) with an AFV license plate to use HOV
lanes, regardless of the number of occupants. Qualified AFVs are defined
as vehicles powered exclusively by electricity, propane, natural gas,
hydrogen, or a blend of hydrogen with propane or natural gas. Qualified
AFVs must not be capable of operating on any other fuel type. This
exemption expires September 20, 2025. For more information about vehicle
eligibility and HOV access, visit the ADOT
[AFV](https://azdot.gov/motor-vehicles/vehicle-services/vehicle-registration/alternative-fuel-vehicle)
website. (Reference [Arizona Revised
Statutes](https://www.azleg.gov/arstitle/) 1-215 and 28-2416)
</t>
  </si>
  <si>
    <t>2020-06-12 19:19:24 UTC</t>
  </si>
  <si>
    <t>2025-09-30 00:00:00 UTC</t>
  </si>
  <si>
    <t>Electric Vehicle Supply Equipment (EVSE) Pilot Program - Arizona Public Service Company (APS)</t>
  </si>
  <si>
    <t xml:space="preserve">APS offers free EVSE, installation, maintenance, and educational
services to its workplace, fleet, and multi-unit dwelling customers
through the Take Charge AZ pilot program. For more information,
including eligibility, see the Reference [Take Charge
AZ](https://www.aps.com/en/About/Sustainability-and-Innovation/Technology-and-Innovation/Electric-vehicles/Take-Charge-AZ)
website.
</t>
  </si>
  <si>
    <t>2021-06-11 21:12:05 UTC</t>
  </si>
  <si>
    <t>STATION|FLEET|MUD</t>
  </si>
  <si>
    <t>Commercial Electrification Rebates - Salt River Project (SRP)</t>
  </si>
  <si>
    <t xml:space="preserve">SRP offers commercial customers rebates for the purchase or lease of
electric forklifts, electric truck refrigeration units (TRUs) charging
infrastructure, truck charging bays, electric vehicle supply equipment
(EVSE), and custom electrification projects. Equipment must be installed
between May 1, 2021 and April 30, 2022. Rebate amounts for each
technology type are as follows:
  Technology                                Rebate Amounts
  ----------------------------------------- ---------------------------------------------------------------------------------------------
  Class 1 or 2 Electric Forklift            Up to \$2,000 per forklift
  Electric Forklift Charger                 \$150 per charger
  Electric TRU Charger                      \$1,000 per port
  Truck Stop and Truck Fleet Charging Bay   \$1,000 per bay
  Level 2 EVSE                              \$1,500 per port; up to 50 ports
  Custom Electrification Project            \$0.10 per annual kilowatt-hour load added by each piece of medium- or heavy-duty equipment
Applicants may receive up \$50,000 in rebates through the Business
Solutions Electric Technology Program. For more information, including
eligibility requirements, visit the [Electrification
Rebates](https://savewithsrpbiz.com/rebates/electrictechnology.aspx)
website.
</t>
  </si>
  <si>
    <t>2021-06-11 21:42:19 UTC</t>
  </si>
  <si>
    <t>ELEC|OTHER|PHEV</t>
  </si>
  <si>
    <t>Commercial Electrification Assessment Incentives - Salt River Project (SRP)</t>
  </si>
  <si>
    <t>SRP offers funding to trained vendors who study electrification opportunities for commercial non-road equipment through the Electric Qualified Service Provider Assessment (eQSP) Program and on-road electrification opportunities for fleets under the Fleet Advisory Services (FAS) Program. Maximum funding amounts for each study through the eQSP and FAS Program are \$10,000 and \$20,000, respectively. For more information, including eligibility requirements, visit the [Electrification Rebates](https://savewithsrpbiz.com/rebates/electrictechnology.aspx) website.</t>
  </si>
  <si>
    <t>2021-06-11 22:04:01 UTC</t>
  </si>
  <si>
    <t>ELEC|HEV</t>
  </si>
  <si>
    <t>FLEET</t>
  </si>
  <si>
    <t>Plug-In Electric Vehicle (PEV) Rebate - Salt River Project (SRP)</t>
  </si>
  <si>
    <t xml:space="preserve">SRP offers residential customers a \$1,000 rebate for the purchase or
lease of a PEV. For more information, including how to apply, see the
[SRP Drive
Electric](https://www.srpnet.com/electric/home/cars/start.aspx) website.
</t>
  </si>
  <si>
    <t>2021-06-14 15:14:49 UTC</t>
  </si>
  <si>
    <t>2021-12-31 00:00:00 UTC</t>
  </si>
  <si>
    <t>Employer Invested Emissions Reduction Funding - South Coast</t>
  </si>
  <si>
    <t xml:space="preserve">The South Coast Air Quality Management District (SCAQMD) administers the
Air Quality Investment Program (AQIP). AQIP provides funding to allow
employers within SCAQMD\'s jurisdiction to make annual investments into
an administered fund to meet employers\' emissions reduction targets.
The revenues collected are used to fund alternative mobile source
emissions and trip reduction programs, including alternative fuel
vehicle projects, on an on-going basis. Programs such as low emission,
alternative fuel, or zero emission vehicle procurement and old vehicle
scrapping may be considered for funding. For more information, including
current requests for proposals and funding opportunities, see the
[AQIP](http://www.aqmd.gov/home/programs/business/business-detail?title=air-quality-investment-program)
website.
</t>
  </si>
  <si>
    <t>STATION|MAN|FLEET</t>
  </si>
  <si>
    <t>Plug-In Electric Vehicle (PEV) Charging Rate Reduction - SMUD</t>
  </si>
  <si>
    <t xml:space="preserve">The Sacramento Municipal Utility District (SMUD) offers a discounted
rate to residential customers for electricity used to charge PEVs. For
more information, see the SMUD [Time-of-Day
Rate](https://www.smud.org/en/Rate-Information/Time-of-Day-rates/Time-of-Day-5-8pm-Rate)
website.
</t>
  </si>
  <si>
    <t>2018-11-14 16:18:22 UTC</t>
  </si>
  <si>
    <t>Zero Emission Vehicle (ZEV) Production Requirements</t>
  </si>
  <si>
    <t xml:space="preserve">The California Air Resources Board (ARB) certifies new passenger cars,
light-duty trucks, and medium-duty passenger vehicles as ZEVs if the
vehicles produce zero exhaust emissions of any criteria pollutant (or
precursor pollutant) under any and all possible operational modes and
conditions.
Manufacturers with annual sales between 4,501 and 60,000 vehicles may
comply with the ZEV requirements through multiple alternative compliance
options that include producing low emission vehicles and obtaining ZEV
credits. Manufacturers with annual sales of 4,500 vehicles or less are
not subject to this regulation.
ARB\'s emissions control program for MY 2017 through 2025 combines the
control of smog, soot, and greenhouse gases (GHGs) and requirements for
ZEVs into a single package of standards called Advanced Clean Cars. In
December 2012, ARB finalized new regulatory requirements that allow
vehicle manufacturer compliance with the U.S. Environmental Protection
Agency\'s GHG requirements for MY 2017-2025 to serve as compliance with
California\'s adopted GHG emissions requirements for those same model
years.
The accounting procedures for MY 2018-2025 are based on a credit system
as shown in the table below. The minimum ZEV requirement for each
manufacturer includes the percentage of passenger cars and light-duty
trucks produced by the manufacturer and delivered for sale in
California. The regulation also includes opportunities for compliance
with transitional zero emission vehicles, which must demonstrate certain
exhaust emissions standards, evaporative emissions standards, on-board
diagnostic requirements, and extended warranties.
MY
ZEV Requirement
2020
9.5%
2021
12%
2022
14.5%
2023
17%
2024
19.5%
2025 and later
22%
For more information, see the [ZEV
Program](http://www.arb.ca.gov/msprog/zevprog/zevprog.htm) website.
(Reference [California Code of Regulations](http://www.oal.ca.gov/)
Title 13, Section 1962 -1962.2)
</t>
  </si>
  <si>
    <t>2012-01-01 00:00:00 UTC</t>
  </si>
  <si>
    <t>ELEC|HY|PHEV</t>
  </si>
  <si>
    <t>AIRQEMISSIONS|OTHER</t>
  </si>
  <si>
    <t>MAN</t>
  </si>
  <si>
    <t>http://www.oal.ca.gov/</t>
  </si>
  <si>
    <t>High Occupancy Vehicle (HOV) and High Occupancy Toll (HOT) Lane Exemption</t>
  </si>
  <si>
    <t xml:space="preserve">Compressed natural gas, hydrogen, electric, and plug-in hybrid electric
vehicles meeting specified California and federal emissions standards
and affixed with a California Department of Motor Vehicles (DMV) Clean
Air Vehicle sticker may use HOV lanes regardless of the number of
occupants in the vehicle. Effective January 1, 2020, DMV issues Clean
Air Vehicle stickers to first-time applicants that have a household
income at or below 80% of the state median income. Stickers are valid
through the following dates:
-   Red stickers issued on or after March 1, 2018, for a vehicle that
    had previously been issued a sticker between January 1, 2017, and
    March 1, 2018, expire January 1, 2022;
-   Purple stickers issued between January 1, 2019 and January 1, 2020,
    expire January 1, 2023; and,
-   Orange stickers issued on or after January 1, 2020, expire January
    1, 2024.
The California Department of Transportation must publish a report by
June 1, 2023, detailing the number of stickers issued under this
program. Vehicles originally issued white or green decals prior to 2017
are no longer eligible to participate in this program. Vehicles with
stickers are also eligible for reduced rates on or exemptions from toll
charges imposed on HOT lanes. For more information and restrictions,
including a list of qualifying vehicles, see the California Air
Resources Board [Carpool
Stickers](http://www.arb.ca.gov/msprog/carpool/carpool.htm) website.
(Reference [California Vehicle Code](http://www.oal.ca.gov/) 5205.5 and
21655.9)
</t>
  </si>
  <si>
    <t>2006-09-29 00:00:00 UTC</t>
  </si>
  <si>
    <t>2018-09-13 00:00:00 UTC</t>
  </si>
  <si>
    <t>2020-11-13 02:35:45 UTC</t>
  </si>
  <si>
    <t>2024-01-01 00:00:00 UTC</t>
  </si>
  <si>
    <t>ELEC|HY|NG|PHEV</t>
  </si>
  <si>
    <t>http://www.oal.ca.gov/|http://leginfo.legislature.ca.gov|http://leginfo.legislature.ca.gov/|http://leginfo.legislature.ca.gov/</t>
  </si>
  <si>
    <t>Alternative Fuel and Vehicle Policy Development</t>
  </si>
  <si>
    <t xml:space="preserve">The California Energy Commission (CEC) must prepare and submit an
Integrated Energy Policy Report (IEPR) to the governor on a biannual
basis. The IEPR provides an overview of major energy trends and issues
facing the state, including those related to transportation fuels,
technologies, and infrastructure. The IEPR also examines potential
effects of alternative fuels use, vehicle efficiency improvements, and
shifts in transportation modes on public health and safety, the economy,
resources, the environment, and energy security. The IEPR\'s primary
purpose is to develop energy policies that conserve resources, protect
the environment, ensure energy reliability, enhance the state\'s
economy, and protect public health and safety. For the current IEPR, see
the CEC [California\'s Energy
Policy](http://www.energy.ca.gov/energypolicy/) website.
As of November 1, 2015, and every four years thereafter, the CEC must
also include in the IEPR strategies to maximize the benefits of natural
gas in various sectors. This includes the use of natural gas as a
transportation fuel. For more information, see the [2020 Integrated
Energy Policy
Report](https://www.energy.ca.gov/data-reports/reports/integrated-energy-policy-report/2020-integrated-energy-policy-report-update).
(Reference [California Public Resources Code](http://www.oal.ca.gov/)
25302 and 25303.5)
</t>
  </si>
  <si>
    <t>2013-10-11 00:00:00 UTC</t>
  </si>
  <si>
    <t>http://www.legislature.ca.gov/|http://www.oal.ca.gov/</t>
  </si>
  <si>
    <t>Mobile Source Emissions Reduction Requirements</t>
  </si>
  <si>
    <t xml:space="preserve">Through its Mobile Sources Program, the California Air Resources Board (ARB) has developed programs and policies to reduce emissions from on-road heavy-duty diesel vehicles through the installation of verified diesel emission control strategies (VDECS) and vehicle replacements.  The [on-road heavy-duty diesel vehicle rule]http://www.arb.ca.gov/msprog/onrdiesel/onrdiesel.htm) (i.e., truck and bus regulation) requires the retrofit and replacement of nearly all privately owned vehicles operated in California with a gross vehicle weight rating (GVWR) greater than 14,000 pounds (lbs.). School buses owned by private and public entities and federal government owned vehicles are also  included in the scope of the rule. By January 1, 2023, nearly all vehicles must have engines certified to the 2010 engine standard or equivalent. The [drayage truck rule](http://www.arb.ca.gov/msprog/onroad/porttruck/porttruck.htm) regulates heavy-duty diesel-fueled vehicles that transport cargo to and from California\'s ports and intermodal rail facilities. The rule
requires that certain drayage trucks be equipped with VDECS and that all applicable vehicles have engines certified to the 2007 emissions standards. By January 1, 2023, all applicable vehicles must have engines certified to 2010 standards. The [solid waste collection vehicle rule](http://www.arb.ca.gov/msprog/swcv/swcv.htm) regulates solid waste collection vehicles with a gross vehicle weight rating of 14,000 lbs. or more that operate on diesel fuel, have 1960 through 2006 engine models, and collect waste for a fee. The [fleet rule for public agencies and
utilities](https://ww3.arb.ca.gov/msprog/publicfleets/publicfleets.htm)
requires fleets to install VDECS on vehicles or purchase vehicles that
run on alternative fuels or use advanced technologies to achieve
emissions requirements by specified implementation dates.
(Reference [California Code of Regulations](http://www.oal.ca.gov/)
Title 13, 2021-2027)
</t>
  </si>
  <si>
    <t>2018-12-17 00:00:00 UTC</t>
  </si>
  <si>
    <t>2018-12-20 22:52:44 UTC</t>
  </si>
  <si>
    <t>BIOD|ELEC|HEV|HY|NG|PHEV|LPG</t>
  </si>
  <si>
    <t>REQ|AIRQEMISSIONS</t>
  </si>
  <si>
    <t>Fleet Vehicle Procurement Requirements</t>
  </si>
  <si>
    <t>When awarding a vehicle procurement contract, every city, county, and special district, including school and community college districts, may require that 75% of the passenger cars and/or light-duty trucks acquired be energy-efficient vehicles. By definition, this includes hybrid electric vehicles and alternative fuel vehicles that meet California\'s advanced technology partial zero emission vehicle standards. Vehicle procurement contract evaluations may consider fuel economy and life cycle factors for scoring purposes. (Reference [California Public Resources Code](http://www.oal.ca.gov/) 25725-25726)</t>
  </si>
  <si>
    <t>ELEC|EFFEC|HEV|HY|NG|PHEV</t>
  </si>
  <si>
    <t>Alternative Fuel Vehicle (AFV) and Fueling Infrastructure Grants</t>
  </si>
  <si>
    <t xml:space="preserve">The Motor Vehicle Registration Fee Program (Program) provides funding
for projects that reduce air pollution from on- and off-road vehicles.
Eligible projects include purchasing AFVs and developing alternative
fueling infrastructure. Contact [local air
districts](https://ww2.arb.ca.gov/air-pollution-control-districts) and
see the
[Program](https://ww2.arb.ca.gov/resources/fact-sheets/motor-vehicle-registration-fee-program)
website for more information about available grant funding and
distribution from the Program. (Reference [California Health and Safety
Code](http://www.oal.ca.gov/) 44220 (b))
</t>
  </si>
  <si>
    <t>2009-06-04 00:00:00 UTC</t>
  </si>
  <si>
    <t>STATION|FLEET|GOV</t>
  </si>
  <si>
    <t>Technology Advancement Funding - South Coast</t>
  </si>
  <si>
    <t>The South Coast Air Quality Management District\'s (SCAQMD) Clean Fuels Program provides funding for research, development, demonstration, and deployment projects that are expected to help accelerate the commercialization of advanced low-emission transportation technologies. Eligible projects include powertrains and energy storage or conversion devices, including fuel cells and batteries, and implementation of clean fuels, including the necessary infrastructure. Qualified clean fuels include, but are not limited to, natural gas, propane, and hydrogen. Projects are selected via specific requests for proposals on an as-needed basis or through unsolicited proposals. For more information, see the SCAQMD [Research, Development, Demonstration, and Deployment](https://www.aqmd.gov/home/technology/research-development-and-demontration) website.</t>
  </si>
  <si>
    <t>Plug-In Electric Vehicle (PEV) Charging Rate Reduction - LADWP</t>
  </si>
  <si>
    <t xml:space="preserve">The Los Angeles Department of Water and Power (LADWP) offers a \$0.025
per kilowatt-hour discount for electricity used to charge PEVs during
off-peak times. Residential customers who install a separate time-of-use
meter panel will also receive a \$250 credit. For more information, see
the LADWP [Electric Vehicle
Incentives](https://www.ladwp.com/ladwp/faces/wcnav_externalId/r-gg-EVincentives?_adf.ctrl-state=il6iu2y7z_34&amp;_afrLoop=203033140060675&amp;_afrWindowMode=0&amp;_afrWindowId=kfolzdw9d_1#%40%3F_afrWindowId%3Dkfolzdw9d_1%26_afrLoop%3D203033140060675%26_afrWindowMode%3D0%26_adf.ctrl-state%3Dkfolzdw9d_25)
website.
</t>
  </si>
  <si>
    <t>Plug-In Electric Vehicle (PEV) Charging Rate Reduction - SCE</t>
  </si>
  <si>
    <t xml:space="preserve">Southern California Edison (SCE) offers a discounted rate to customers
for electricity used to charge PEVs. Two rate schedules are available
for PEV charging during on- and off-peak hours. For more information,
see the SCE [Electric Vehicle
Plans](https://www.sce.com/residential/rates/electric-vehicle-plans)
website.
</t>
  </si>
  <si>
    <t>Alternative Fuel and Vehicle Incentives</t>
  </si>
  <si>
    <t xml:space="preserve">The California Energy Commission (CEC) administers the Clean
Transportation Program (Program) to provide financial incentives for
businesses, vehicle and technology manufacturers, workforce training
partners, fleet owners, consumers, and academic institutions with the
goal of developing and deploying alternative and renewable fuels and
advanced transportation technologies. Funding areas include:
-   Electric vehicles and charging infrastructure;
-   Hydrogen vehicles and refueling infrastructure;
-   Medium- and heavy-duty zero emission vehicles;
-   Natural gas vehicles and refueling infrastructure;
-   Biofuels; and,
-   Workforce development.
The CEC must prepare and adopt an annual [Investment
Plan](https://www.energy.ca.gov/transportation/arfvtp/investmentplans.html)
for the Program to establish funding priorities and opportunities that
reflect program goals and to describe how program funding will
complement other public and private investments. For more information,
see the
[Program](https://www.energy.ca.gov/programs-and-topics/programs/clean-transportation-program)
website. (Reference [California Health and Safety
Code](http://www.oal.ca.gov/) 44270-44274.7 and [California Code of
Regulations](http://www.oal.ca.gov/), Title 13, Chapter 8.1)
</t>
  </si>
  <si>
    <t>2007-10-14 00:00:00 UTC</t>
  </si>
  <si>
    <t>2012-10-05 00:00:00 UTC</t>
  </si>
  <si>
    <t>GNT|LOANS</t>
  </si>
  <si>
    <t>STATION|FLEET|GOV|OTHER|IND</t>
  </si>
  <si>
    <t>Plug-In Electric Vehicle (PEV) and Compressed Natural Gas (CNG) Rate Reduction - PG&amp;E</t>
  </si>
  <si>
    <t xml:space="preserve">Pacific Gas &amp; Electric (PG&amp;E) offers discounted residential time-of-use
rates for electricity used for PEV charging during off-peak hours.
Discounted rates are also available for CNG or uncompressed natural gas
used in vehicle home fueling appliances. For more information, see the
PG&amp;E [Electric Vehicle Rate
Plans](https://www.pge.com/en_US/residential/rate-plans/rate-plan-options/electric-vehicle-base-plan/electric-vehicle-base-plan.page?)
and [CNG for
Vehicles](http://www.pge.com/myhome/environment/pge/cleanair/naturalgasvehicles/rates/)
websites.
</t>
  </si>
  <si>
    <t>ELEC|NG|PHEV</t>
  </si>
  <si>
    <t>Alternative Fuel and Hybrid Electric Vehicle Retrofit Regulations</t>
  </si>
  <si>
    <t xml:space="preserve">Converting a vehicle to operate on an alternative fuel in lieu of the
original gasoline or diesel fuel is prohibited unless the California Air
Resources Board (ARB) has evaluated and certified the retrofit system.
ARB will issue certification to the manufacturer of the system in the
form of an Executive Order once the manufacturer demonstrates compliance
with the emissions, warranty, and durability requirements. A
manufacturer is defined as a person or company who manufactures or
assembles an alternative fuel retrofit system for sale in California;
this definition does not include individuals wishing to convert vehicles
for personal use. Individuals interested in converting their vehicles to
operate on an alternative fuel must ensure that the alternative fuel
retrofit systems used for their vehicles have been ARB certified. For
more information, see the ARB [Alternative Fuel Retrofit
Systems](https://ww3.arb.ca.gov/msprog/aftermkt/altfuel/altfuel.htm)
website.
A hybrid electric vehicle that is Model Year 2000 or newer and is a
passenger car, light-duty truck, or medium-duty vehicle may be converted
to incorporate off-vehicle charging capability if the manufacturer
demonstrates compliance with emissions, warranty, and durability
requirements. ARB issues certification to the manufacturer and the
vehicle must meet California emissions standards for the model year of
the original vehicle.
(Reference [California Code of Regulations](http://www.oal.ca.gov/)
Title 13, Section 2030-2032, and [California Vehicle
Code](http://www.oal.ca.gov/) 27156)
</t>
  </si>
  <si>
    <t>AFTMKTCONV|BIOD|ETH|ELEC|HEV|HY|NG|PHEV|LPG</t>
  </si>
  <si>
    <t>AIRQEMISSIONS</t>
  </si>
  <si>
    <t>Vehicle Acquisition and Petroleum Reduction Requirements</t>
  </si>
  <si>
    <t xml:space="preserve">The California Department of General Services (DGS) is responsible for
maintaining specifications and standards for passenger cars and
light-duty trucks that are purchased or leased for state office, agency,
and department use. These specifications include minimum vehicle
emissions standards and encourage the purchase or lease of
fuel-efficient and alternative fuel vehicles (AFVs). Specifically, DGS
must reduce or displace the fleet\'s consumption of petroleum products
by 20% by January 1, 2020, as compared to the 2003 consumption level.
Beginning in fiscal year 2024, DGS must also ensure that at least 50% of
the light-duty vehicles purchased by the state are zero emission
vehicles (ZEVs). Further, at least 15% of DGS\' fleet of new vehicles
with a gross vehicle weight rating of 19,000 pounds or more must be ZEVs
by 2025, and at least 30% by 2030.
On an annual basis, DGS must compile information including, but not
limited to, the number of AFVs and hybrid electric vehicles acquired,
the locations of the alternative fuel pumps available for those
vehicles, and the total amount of alternative fuels used. Vehicles the
state owns or leases that are capable of operating on alternative fuel
must operate on that fuel unless the alternative fuel is not available.
DGS is also required to:
-   Take steps to transfer vehicles between agencies and departments to
    ensure that the most fuel-efficient vehicles are used and to
    eliminate the least fuel-efficient vehicles from the state\'s motor
    vehicle fleet;
-   Submit annual progress reports to the California Department of
    Finance, related legislative committees, and the general public via
    the DGS website;
-   Encourage other agencies to operate AFVs on the alternative fuel for
    which they are designed, to the extent feasible;
-   Encourage the development of commercial fueling infrastructure at or
    near state vehicle fueling or parking sites;
-   Work with other agencies to incentivize and promote state employee
    use of AFVs through preferential or reduced-cost parking, access to
    electric vehicle charging, or other means, to the extent feasible;
    and
-   Establish a more stringent fuel economy standard than the 2007
    standard.
(Reference [California Public Resources Code](http://www.oal.ca.gov/)
25722.5-25722.11 and 25724)
</t>
  </si>
  <si>
    <t>2012-09-27 00:00:00 UTC</t>
  </si>
  <si>
    <t>2017-10-10 00:00:00 UTC</t>
  </si>
  <si>
    <t>2017-11-08 19:11:57 UTC</t>
  </si>
  <si>
    <t>BIOD|ETH|ELEC|EFFEC|HEV|HY|NG|PHEV|LPG</t>
  </si>
  <si>
    <t>http://www.documents.dgs.ca.gov/ofa/eos-14-09.pdf|http://www.oal.ca.gov/|http://leginfo.legislature.ca.gov|http://leginfo.legislature.ca.gov</t>
  </si>
  <si>
    <t>Low Emission Vehicle (LEV) Standards</t>
  </si>
  <si>
    <t xml:space="preserve">California\'s LEV II exhaust emissions standards apply to Model Year
(MY) 2004 and subsequent model year passenger cars, light-duty trucks,
and medium-duty passenger vehicles meeting specified exhaust standards.
The LEV II standards represent the maximum exhaust emissions for LEVs,
Ultra LEVs, and Super Ultra LEVs, including flexible fuel, bi-fuel, and
dual-fuel vehicles when operating on an alternative fuel. MY 2009 and
subsequent model year passenger cars, light-duty trucks, and medium-duty
passenger vehicles must meet specified fleet average greenhouse gas
(GHG) exhaust emissions requirements. Each manufacturer must comply with
these fleet average GHG requirements, which are based on California Air
Resources Board (ARB) calculations. Bi-fuel, flexible fuel, dual-fuel,
and grid-connected hybrid electric vehicles may be eligible for an
alternative compliance method.
In December 2012, ARB finalized regulatory requirements, referred to as
LEV III, which allow vehicle manufacturer compliance with the U.S.
Environmental Protection Agency\'s GHG requirements for MY 2017-2025 to
serve as compliance with California\'s adopted GHG emissions
requirements for those same model years. For more information, see the
ARB [LEVII](http://www.arb.ca.gov/msprog/levprog/levii/levii.htm) and
[LEV III](https://www.arb.ca.gov/msprog/levprog/leviii/leviii.htm)
Program websites for more information. (Reference [California Code of
Regulations](http://www.oal.ca.gov/) Title 13, Section 1961-1961.3)
</t>
  </si>
  <si>
    <t>2012-08-01 00:00:00 UTC</t>
  </si>
  <si>
    <t>Plug-In Electric Vehicle (PEV) and Natural Gas Infrastructure Charging Rate Reduction - SDG&amp;E</t>
  </si>
  <si>
    <t xml:space="preserve">San Diego Gas &amp; Electric (SDG&amp;E) offers three PEV Time-of-Use (TOU)
rates to customers, using a single meter or requiring the installation
of a second meter. Lower natural gas rates are available to customers
who own a natural gas vehicle (NGV) and use a qualified compressed
natural gas fueling appliance at home. For more information about rates,
see the SDG&amp;E [EV
Plans](https://www.sdge.com/residential/pricing-plans/about-our-pricing-plans/electric-vehicle-plans)
and [NGV
Rates](http://regarchive.sdge.com/tm2/pdf/GAS_GAS-SCHEDS_G-NGV.pdf)
websites.
</t>
  </si>
  <si>
    <t>STATION|IND</t>
  </si>
  <si>
    <t>Plug-In Electric Vehicle (PEV) Charging Requirements</t>
  </si>
  <si>
    <t xml:space="preserve">New PEVs must be equipped with a conductive charger inlet port that
meets the specifications contained in Society of Automotive Engineers
(SAE) standard J1772. PEVs must be equipped with an on-board charger
with a minimum output of 3.3 kilowatts (kW). These requirements do not
apply to PEVs that are only capable of Level 1 charging, which has a
maximum power of 12 amperes (amps), a branch circuit rating of 15 amps,
and continuous power of 1.44 kW. (Reference [California Code of
Regulations](http://www.oal.ca.gov/) Title 13, Section 1962.3)
</t>
  </si>
  <si>
    <t>2009-10-11 00:00:00 UTC</t>
  </si>
  <si>
    <t>State Transportation Plan</t>
  </si>
  <si>
    <t xml:space="preserve">The California Department of Transportation (Caltrans) must update the
California Transportation Plan (Plan) by December 31, 2020, and every
five years thereafter. The Plan must address how the state will achieve
maximum feasible emissions reductions, taking into consideration the use
of alternative fuels, new vehicle technology, and tailpipe emissions
reductions. Caltrans must consult and coordinate with related state
agencies, air quality management districts, public transit operators,
and regional transportation planning agencies. Caltrans must also
provide an opportunity for general public input. Caltrans must submit a
final draft of the Plan to the legislature and governor. A copy of the
2016 report is available on the
[Caltrans](http://www.dot.ca.gov/hq/tpp/californiatransportationplan2040/)
website. Caltrans must also review the Plan and prepare a report for the
legislature and governor that includes actionable, programmatic
transportation system improvement recommendations every five years.
(Reference [California Government Code](http://www.oal.ca.gov/)
65070-65073)
</t>
  </si>
  <si>
    <t>Low Emission Truck and Bus Purchase Vouchers</t>
  </si>
  <si>
    <t xml:space="preserve">Through the Hybrid and Zero Emission Truck and Bus Voucher Incentive
Project (HVIP) and Low NOx Engine Incentives, the California Air
Resources Board provides vouchers to eligible fleets to reduce the
incremental cost of qualified electric, hybrid, or natural gas trucks
and buses at the time of purchase. Vouchers are available on a
first-come, first-served basis. Only fleets that operate vehicles in
California are eligible. Voucher amounts vary depending on whether the
vehicles are located in a disadvantaged community. For more information,
including a list of qualified vehicles and other requirements, see the
[HVIP](http://www.californiahvip.org/) website.
</t>
  </si>
  <si>
    <t>2010-02-01 00:00:00 UTC</t>
  </si>
  <si>
    <t>2018-08-23 20:32:57 UTC</t>
  </si>
  <si>
    <t>ELEC|HEV|NG|PHEV</t>
  </si>
  <si>
    <t>OTHER|RBATE</t>
  </si>
  <si>
    <t>Plug-In Hybrid and Zero Emission Light-Duty Vehicle Rebates</t>
  </si>
  <si>
    <t xml:space="preserve">The Clean Vehicle Rebate Project (CVRP) offers rebates for the purchase
or lease of qualified vehicles. Qualified vehicles are light-duty
electric vehicles (EVs), fuel cell electric vehicles (FCEVs), and
plug-in hybrid electric vehicles (PHEVs) the California Air Resources
Board (ARB) has approved or certified. The rebates are for up to \$4,500
for FCEVs, \$2,000 for EVs, \$1,000 for PHEVs, and \$750 for zero
emission motorcycles. Rebates are available on a first-come,
first-served basis to individuals, business owners, and government
entities in California that purchase or lease new eligible vehicles.
Residents of San Diego County may be eligible for a preapproved rebate
through the CVRP [Rebate
Now](https://cleanvehiclerebate.org/eng/rebatenow) pilot. Manufacturers
must apply to ARB to have their vehicles included in the CVRP.
Individuals are eligible for the rebate based on gross annual income, as
stated on the individual\'s federal tax return. Individuals with a gross
annual income above the following thresholds are eligible for all
rebates except those that apply to FCEVs:
-   \$150,000 for single filers
-   \$204,000 for head-of-household filers
-   \$300,000 for joint filers
For individuals with low and moderate household incomes of less than or
equal to 300% of the federal poverty level, rebates are increased by
\$2,500. Increased rebates are available for ARB-approved FCEVs, PHEVs,
and PEVs. ARB must provide outreach to low income households and
communities to raise awareness about CVRP. Through January 1, 2022, ARB
must prioritize rebate payments for low income applicants.
ARB determines annual funding amounts for the CVRP, which is expected to
be effective through 2023. For more information, including information
on income verification, a list of eligible vehicles, and instructions on
how to apply, see the [CVRP](https://cleanvehiclerebate.org/eng)
website.
(Reference [California Health and Safety Code](https://oal.ca.gov/)
44274 and 44258)
</t>
  </si>
  <si>
    <t>2010-03-15 00:00:00 UTC</t>
  </si>
  <si>
    <t>2019-12-10 14:35:57 UTC</t>
  </si>
  <si>
    <t>ELEC|HY|NEVS|PHEV</t>
  </si>
  <si>
    <t>http://www.oal.ca.gov/|http://www.oal.ca.gov/|http://leginfo.legislature.ca.gov/faces/home.xhtml</t>
  </si>
  <si>
    <t>Advanced Transportation Tax Exclusion</t>
  </si>
  <si>
    <t xml:space="preserve">The California Alternative Energy and Advanced Transportation Financing
Authority (CAEATFA) provides a sales and use tax exclusion for qualified
manufacturers of advanced transportation products, components, or
systems that reduce pollution and energy use and promote economic
development. Incentives are available until December 31, 2025. For more
information, including application materials, see the CAEATFA [Sales and
Use Tax Exclusion
Program](http://www.treasurer.ca.gov/caeatfa/ste/index.asp) website.
(Reference [California Public Resources Code](http://www.oal.ca.gov/)
26000-26017)
</t>
  </si>
  <si>
    <t>2010-03-24 00:00:00 UTC</t>
  </si>
  <si>
    <t>2015-10-12 00:00:00 UTC</t>
  </si>
  <si>
    <t>2015-11-09 22:13:31 UTC</t>
  </si>
  <si>
    <t>ELEC|HY|OTHER|PHEV</t>
  </si>
  <si>
    <t>MAN|OTHER</t>
  </si>
  <si>
    <t>Plug-In Electric Vehicle (PEV) Infrastructure Information Resource</t>
  </si>
  <si>
    <t>The California Energy Commission, in consultation with the Public Utilities Commission, must develop and maintain a website containing specific links to electrical corporations, local publicly owned electric utilities, and other websites that contain information specific to PEVs, including the following: -   Resources to help consumers determine if their residences will
    require utility service upgrades to accommodate PEVs; -   Basic charging circuit requirements; -   Utility rate options; and -   Load management techniques.  (Reference [California Public Resources Code](http://www.oal.ca.gov/) 25227)</t>
  </si>
  <si>
    <t>2010-09-27 00:00:00 UTC</t>
  </si>
  <si>
    <t>Electric Vehicle Supply Equipment (EVSE) Rebate - LADWP</t>
  </si>
  <si>
    <t xml:space="preserve">The Los Angeles Department of Water and Power (LADWP) provides rebates
to commercial customers toward the purchase of Level 2 or direct current
(DC) fast EVSE. Commercial customers who purchase and install EVSE for
employee and public use can receive up to \$5,000 for each Level 2 EVSE
with up to \$500 in additional rebate funds per extra charge port.
Commercial customers may also receive up to \$75,000 per DC fast EVSE,
and up to \$125,000 per DC fast EVSE for medium- and heavy-duty vehicle
use. Eligible customers may qualify for up to 40 rebate awards depending
on the number of parking spaces at the installation site. EVSE must be
installed within the LADWP service area. Rebates are available on a
first-come, first-served basis. For program guidelines and application
materials, see the [Charge Up
L.A.!](https://www.ladwp.com/ladwp/faces/ladwp/residential/r-gogreen/r-gg-driveelectric?_adf.ctrl-state=1d4357epvd_4&amp;_afrLoop=472125629767806)
website.
</t>
  </si>
  <si>
    <t>2010-05-01 00:00:00 UTC</t>
  </si>
  <si>
    <t>2015-10-01 00:00:00 UTC</t>
  </si>
  <si>
    <t>2020-11-13 15:48:37 UTC</t>
  </si>
  <si>
    <t>STATION|FLEET|GOV|IND</t>
  </si>
  <si>
    <t xml:space="preserve">Alternative Fuel Vehicle (AFV) Incentives - San Joaquin Valley </t>
  </si>
  <si>
    <t xml:space="preserve">The San Joaquin Valley Air Pollution Control District administers the
Public Benefit Grant Program, which provides funding to cities,
counties, special districts (such as water districts and irrigation
districts), and public educational institutions for the purchase of new
AFVs, including electric, hybrid electric, natural gas, and propane
vehicles. The maximum grant amount allowed per vehicle is \$20,000, with
a limit of \$100,000 per agency per year. Projects are considered on a
first-come, first-serve basis. For more information, see the [Public
Benefit Grant
Program](http://valleyair.org/grants/content/publicbenefit.html)
website.
</t>
  </si>
  <si>
    <t>ELEC|NG|PHEV|LPG</t>
  </si>
  <si>
    <t xml:space="preserve">A corporation or individual that owns, controls, operates, or manages a
facility that supplies electricity to the public exclusively to charge
light-, medium-, and heavy-duty all-electric and plug-in hybrid electric
vehicles, compressed natural gas to fuel natural gas vehicles, or
hydrogen as a motor vehicle fuel is not defined as a public utility.
(Reference [California Public Utilities](http://www.oal.ca.gov/)
Decision 20-09-025, 2020 and [California Public Utilities
Code](http://www.oal.ca.gov/) 216)
</t>
  </si>
  <si>
    <t>2011-10-06 00:00:00 UTC</t>
  </si>
  <si>
    <t>2015-09-15 00:00:00 UTC</t>
  </si>
  <si>
    <t>2015-11-09 23:23:05 UTC</t>
  </si>
  <si>
    <t>Electric Vehicle Supply Equipment (EVSE) Policies for Multi-Unit Dwellings</t>
  </si>
  <si>
    <t xml:space="preserve">A common interest development, including a community apartment,
condominium, and cooperative development, may not prohibit or restrict
the installation or use of EVSE or a plug-in electric vehicle
(PEV)-dedicated time-of-use (TOU) meter in a homeowner\'s designated
parking space or unit. These entities may put reasonable restrictions on
EVSE, but the policies may not significantly increase the cost of the
EVSE or significantly decrease its efficiency or performance.
Restrictions may be placed on TOU meter installations if they are based
on the structure of or available space in the building. If installation
in the homeowner\'s designated parking space or unit is not possible,
with authorization, the homeowner may add EVSE or a PEV-dedicated TOU
meter in a common area. The homeowner must obtain appropriate approvals
from the common interest development association and agree in writing to
comply with applicable architectural standards, engage a licensed
installation contractor, provide a certificate of insurance, and pay for
the electricity usage, maintenance, and other costs associated with the
EVSE or TOU meter.
Any application for approval should be processed by the common interest
development association without willful avoidance or delay. The
homeowner and each successive homeowner of the parking space or unit
equipped with EVSE or a TOU meter is responsible for the cost of the
installation, maintenance, repair, removal, or replacement of the
equipment, as well as any resulting damage to the EVSE, TOU meter, or
surrounding area. The homeowner must also maintain a \$1 million
umbrella liability coverage policy and name the common interest
development as an additional insured entity under the policy. If EVSE or
a PEV-dedicated TOU meter is installed in a common area for use by all
members of the association, the common interest development must develop
terms for use of the EVSE or TOU meter.
(Reference [California Civil Code](http://www.oal.ca.gov/) 4745 and
6713)
</t>
  </si>
  <si>
    <t>2011-07-25 00:00:00 UTC</t>
  </si>
  <si>
    <t>2018-11-13 18:16:25 UTC</t>
  </si>
  <si>
    <t>MUD|IND</t>
  </si>
  <si>
    <t>http://www.legislature.ca.gov/|http://www.oal.ca.gov/|http://www.legislature.ca.gov/</t>
  </si>
  <si>
    <t>Access to Plug-In Electric Vehicle (PEV) Registration Records</t>
  </si>
  <si>
    <t xml:space="preserve">The California Department of Motor Vehicles may disclose to an
electrical corporation or local publicly owned utility a PEV owner's
address and vehicle type if the information is used exclusively to
identify where the PEV is registered. (Reference [California Vehicle
Code](http://www.oal.ca.gov/) 1808.23)
</t>
  </si>
  <si>
    <t>2011-09-27 00:00:00 UTC</t>
  </si>
  <si>
    <t>Alternative Fuel and Advanced Vehicle Rebate - San Joaquin Valley</t>
  </si>
  <si>
    <t xml:space="preserve">The San Joaquin Valley Air Pollution Control District (SJVAPCD)
administers the Drive Clean! Rebate Program, which provides rebates for
the purchase or lease of eligible new vehicles, including qualified
natural gas, hydrogen fuel cell, propane, all-electric, plug-in electric
vehicles, and zero emission motorcycles. The program offers rebates of
up to \$3,000, which are available on a first-come, first-served basis
for residents and businesses located in the SJVAPCD. For more
information, including a list of eligible vehicles and other
requirements, see the SJVAPCD [Drive Clean! Rebate
Program](http://valleyair.org/drivecleaninthesanjoaquin/rebate/)
website.
</t>
  </si>
  <si>
    <t>FLEET|IND</t>
  </si>
  <si>
    <t>Zero Emission Vehicle (ZEV) Promotion Plan</t>
  </si>
  <si>
    <t xml:space="preserve">All California state agencies must support and facilitate the rapid
commercialization of ZEVs in California. In particular, the Air
Resources Board, Energy Commission (CEC), Public Utilities Commission,
and other relevant state agencies must work with the private sector to
establish benchmarks to achieve targets for ZEV commercialization and
deployment. These targets include:
-   By 2020, the state will have established adequate infrastructure to
    support one million ZEVs;
-   By 2025, there will be 1.5 million ZEVs on the road in California
    and clean, efficient vehicles will displace 1.5 billion gallons of
    petroleum fuels annually;
-   By 2025, there will be 200 hydrogen fueling stations and 250,000
    plug-in electric vehicle (PEV) chargers, including 10,000 direct
    current fast chargers, in California;
-   By 2030, there will be 5 million ZEVs on the road in California; and
-   By 2050, greenhouse gas emissions from the transportation sector
    will be 80% less than 1990 levels.
State agencies must also work with their stakeholders to accomplish the
following:
-   Develop new criteria for clean vehicle incentive programs to
    encourage manufacturers to produce clean, affordable cars;
-   Update the 2016 ZEV Action plan, with a focus on low income and
    disadvantaged communities;
-   Recommend actions to increase the deployment of ZEV infrastructure
    through the Low Carbon Fuel Standard;
-   Support and recommend policies that will facilitate the installation
    of PEV infrastructure in homes and businesses; and
-   Ensure PEV charging and hydrogen fueling are affordable and
    accessible to all drivers.
The ZEV promotion plan additionally directs the state fleet to increase
the number of ZEVs in the fleet through gradual vehicle replacement. By
2020, ZEVs should make up at least 25% of the fleet\'s light-duty
vehicles. Vehicles with special performance requirements necessary for
public safety and welfare are exempt from this requirement. For more
information about the plan, see CEC\'s [ZEVs and Infrastructure
Update](https://static.business.ca.gov/wp-content/uploads/2019/12/2018-ZEV-Action-Plan-Priorities-Update.pdf).
(Reference [Executive
Orders](https://www.gov.ca.gov/category/executive-orders/) N-19-19,
2019, B-48, 2018, and B-16, 2012)
</t>
  </si>
  <si>
    <t>2012-03-23 00:00:00 UTC</t>
  </si>
  <si>
    <t>2018-01-26 00:00:00 UTC</t>
  </si>
  <si>
    <t>2019-11-11 21:49:02 UTC</t>
  </si>
  <si>
    <t>http://gov.ca.gov/s_executiveorders.php|http://gov.ca.gov/s_executiveorders.php|http://gov.ca.gov/s_executiveorders.php</t>
  </si>
  <si>
    <t>Alternative Fuel Vehicle (AFV) Parking Incentive Programs</t>
  </si>
  <si>
    <t xml:space="preserve">The California Department of General Services (DGS) and California
Department of Transportation (DOT) must develop and implement AFV
parking incentive programs in public parking facilities operated by DGS
with 50 or more parking spaces and park-and-ride lots owned and operated
by DOT. The incentives must provide meaningful and tangible benefits to
drivers, such as preferential spaces, reduced fees, and fueling
infrastructure. Fueling infrastructure built at park-and-ride lots is
not subject to restricted use by those using bicycles, public transit,
or ridesharing. (Reference [California Public Resources
Code](http://www.oal.ca.gov/) 25722.9)
</t>
  </si>
  <si>
    <t>STATION|FLEET|IND</t>
  </si>
  <si>
    <t>Electric Vehicle Supply Equipment (EVSE) Open Access Requirements</t>
  </si>
  <si>
    <t xml:space="preserve">EVSE service providers may not charge a subscription fee or require
membership for use of their public charging stations. In addition,
providers must disclose the actual charges for using public EVSE at the
point of sale; allow at least two options for payment; install the Open
Charge Point interoperability billing standard on each EVSE; and
disclose the EVSE geographic location, schedule of fees, accepted
methods of payment, and network roaming charges to the National
Renewable Energy Laboratory. Exceptions apply. For more information, see
the [ARB EVSE Standards](http://www.oal.ca.gov/) website. (Reference
[California Health and Safety Code](http://www.oal.ca.gov/) 44268 and
44268.2)
</t>
  </si>
  <si>
    <t>2013-09-28 00:00:00 UTC</t>
  </si>
  <si>
    <t>Mandatory Electric Vehicle Supply Equipment (EVSE) Building Standards</t>
  </si>
  <si>
    <t xml:space="preserve">The California Building Standards Commission (Commission) published
mandatory building standards for EVSE installation in parking spaces at
one- and two-family dwellings with attached private garages,
multi-family dwellings, and non-residential developments in the
California Green Building Standards Code within the California Building
Standards Code. For more information, see the [California Building Codes
Standards Commission](http://www.bsc.ca.gov/Codes.aspx) website.
(Reference [California Health and Safety Code](http://www.oal.ca.gov/)
18941.10)
</t>
  </si>
  <si>
    <t>Zero Emission Vehicle (ZEV) Deployment Support</t>
  </si>
  <si>
    <t xml:space="preserve">California joined Connecticut, Maine, Maryland, Massachusetts, New
Jersey, New York, Oregon, Rhode Island, and Vermont in signing a
[memorandum of
understanding](https://www.nescaum.org/documents/zev-mou-10-governors-signed-20191120.pdf/%20)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</si>
  <si>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2013-10-24 00:00:00 UTC</t>
  </si>
  <si>
    <t>2014-05-31 00:00:00 UTC</t>
  </si>
  <si>
    <t>2018-06-25 19:45:05 UTC</t>
  </si>
  <si>
    <t>Establishment of a Zero Emission Medium- and Heavy-Duty Vehicle Program</t>
  </si>
  <si>
    <t xml:space="preserve">The California Clean Truck, Bus, and Off-Road Vehicle and Equipment
Technology Program (Program) will provide funding for development,
demonstration, pre-commercial pilot, and early commercial implementation
projects for zero and near-zero emission trucks, buses, and off-road
vehicles and equipment. Eligible projects include, but are not limited
to, the following:
-   Technology development, demonstration, pre-commercial pilots, and
    early commercial implementation projects for zero and near-zero
    emission truck technology;
-   Zero and near-zero emission bus technology development,
    demonstration, pre-commercial pilots, and early commercial
    deployments, including pilots of multiple vehicles at one site or
    region;
-   Purchase incentives for commercially available zero and near-zero
    emission truck, bus, and off-road vehicle and equipment technologies
    and fueling infrastructure; and
-   Projects that support greater commercial motor vehicle and equipment
    freight efficiency and greenhouse gas emissions reductions,
    including autonomous vehicles, grid integration technology, and
    charge management solutions.
Remanufactured and retrofitted vehicles meeting warranty and emissions
requirements may also qualify for funding. The Program is expected to
provide \$12 million to \$20 million in funding annually through
December 31, 2021. At least 20% of allocated funds must go towards early
commercial deployment of eligible vehicles and equipment. The California
Air Resources Board and the State Energy Resources Conservation and
Development Commission will develop and administer the Program.
(Reference [California Health and Safety Code](http://www.oal.ca.gov/)
39719.2)
</t>
  </si>
  <si>
    <t>2014-09-21 00:00:00 UTC</t>
  </si>
  <si>
    <t>2018-09-22 00:00:00 UTC</t>
  </si>
  <si>
    <t>2018-11-13 17:25:10 UTC</t>
  </si>
  <si>
    <t>AUTONOMOUS|ELEC|HY|PHEV</t>
  </si>
  <si>
    <t>http://www.oal.ca.gov/|http://leginfo.legislature.ca.gov/faces/home.xhtml</t>
  </si>
  <si>
    <t>Zero Emission Vehicle (ZEV) Initiative</t>
  </si>
  <si>
    <t xml:space="preserve">The California Air Resources Board\'s (ARB) Charge Ahead California
Initiative was established to help place into service at least 1 million
ZEVs and near-zero emission vehicles in California by January 1, 2023.
In consultation with the State Energy Resources Conservation and
Development Commission, ARB prepared a [funding
plan](https://ww2.arb.ca.gov/sites/default/files/2019-09/fy1920fundingplan.pdf)
that includes a market and technology assessment, assessments of
existing zero and near-zero emission funding programs, and programs that
increase access to disadvantaged, low-income, and moderate-income
communities and consumers. Potential programs under the initiative
include those involving innovative financing, car sharing, charging
infrastructure in multi-unit dwellings located in disadvantaged
communities, public transit, and agricultural vanpool programs. The
funding plan must be updated at least every three years through January
1, 2023. (Reference [California Health and Safety
Code](http://www.oal.ca.gov/) 44258.4)
</t>
  </si>
  <si>
    <t>2018-11-13 17:29:47 UTC</t>
  </si>
  <si>
    <t>Electric Vehicle Supply Equipment (EVSE) Policies for Residential and Commercial Renters</t>
  </si>
  <si>
    <t xml:space="preserve">The lessor of a dwelling or commercial property must approve written
requests from a lessee to install EVSE at a parking space allotted for
the lessee on qualified properties. Certain exclusions apply to
residential dwellings and commercial properties. All modifications and
improvements must comply with federal, state, and local laws and all
applicable zoning and land use requirements, covenants, conditions, and
restrictions. The lessee of the parking space equipped with EVSE is
responsible for the cost of the installation, maintenance, repair,
removal, or replacement of the equipment, electricity consumption, as
well as any resulting damage to the EVSE or surrounding area. Unless the
EVSE is certified by a Nationally Recognized Testing Laboratory and
electrical upgrades are performed by a licensed electrician, the lessee
must also maintain a personal liability coverage policy in an amount of
up to 10 times the annual rent of the dwelling. (Reference [California
Civil Code](http://www.oal.ca.gov/) 1947.6, 1952.7, and 6713)
</t>
  </si>
  <si>
    <t>2019-11-11 21:33:12 UTC</t>
  </si>
  <si>
    <t>http://www.oal.ca.gov/|http://www.oal.ca.gov/</t>
  </si>
  <si>
    <t>Plug-In Electric Vehicle (PEV) Charging Electricity Exemption</t>
  </si>
  <si>
    <t xml:space="preserve">Electricity used to charge PEVs at a state-owned parking facility is
exempt from California law prohibiting gifting public money or items of
value. (Reference [California Government Code](http://www.oal.ca.gov/)
14678)
</t>
  </si>
  <si>
    <t>2014-08-19 00:00:00 UTC</t>
  </si>
  <si>
    <t>2014-12-18 21:34:56 UTC</t>
  </si>
  <si>
    <t xml:space="preserve">Residential Electric Vehicle Supply Equipment (EVSE) Financing Program </t>
  </si>
  <si>
    <t xml:space="preserve">Property Assessed Clean Energy (PACE) Loss Reserve Program financing
allows property owners to borrow funds to pay for energy improvements,
including purchasing and installing EVSE. The borrower repays the
financing over a defined period of time through a special assessment on
the property. Local governments in California are authorized to
establish PACE programs. Property owners must agree to a contractual
assessment on the property tax bill, have a clean property title, and be
current on property taxes and mortgages. Financing limits are 15% of the
first \$700,000 of the property value and 10% of the remaining property
value. For more information, see the California Alternative Energy and
Advanced Transportation Financing Authority [PACE Loss Reserve
Program](https://www.treasurer.ca.gov/caeatfa/pace/index.asp) website.
(Reference [California Public Resources Code](http://www.oal.ca.gov/)
26004-26082)
</t>
  </si>
  <si>
    <t>2014-09-26 00:00:00 UTC</t>
  </si>
  <si>
    <t>2014-12-19 00:03:34 UTC</t>
  </si>
  <si>
    <t>LOANS</t>
  </si>
  <si>
    <t>Plug-In Hybrid and Zero Emission Light-Duty Public Fleet Vehicle Fleet Rebates</t>
  </si>
  <si>
    <t xml:space="preserve">The Clean Vehicle Rebate Project (CVRP) offers rebates to eligible state
and local public entities for the purchase of qualified light-duty fleet
vehicles. Public fleets located in disadvantaged communities are
eligible for increased incentives. Rebates are available in the
following amounts:
::: {align="center"}
  Technology                        Standard Rebate   Increased Rebate
  --------------------------------- ----------------- ------------------
  Fuel Cell Electric Vehicle        \$4,500           \$7,000
  All-Electric Vehicle              \$2,000           \$4,500
  Plug-In Hybrid Electric Vehicle   \$1,000           \$3,500
:::
Eligible vehicles must be certified by the California Air Resources
Board (ARB). Rebates are available on a first-come, first-served basis.
Manufacturers must apply to ARB to have their vehicles considered for
rebate eligibility. Each entity may receive up to 30 rebates annually
and cannot receive CVRP incentives for the same vehicle. For more
information, including a list of eligible vehicles, locations, and
entities, see the [For Public
Fleets](https://cleanvehiclerebate.org/eng/fleet) website. (Reference
[California Health and Safety Code](http://www.oal.ca.gov/) 44274 and
44258)
</t>
  </si>
  <si>
    <t>2014-06-20 00:00:00 UTC</t>
  </si>
  <si>
    <t>2019-06-12 14:14:31 UTC</t>
  </si>
  <si>
    <t>Voluntary Vehicle Retirement Incentives - San Joaquin Valley and South Coast</t>
  </si>
  <si>
    <t xml:space="preserve">The San Joaquin Valley Air Pollution Control District and the South Coast Air Quality Management District administer the Enhanced Fleet Modernization Program (EFMP) Pilot Retire and Replace program, providing incentives to replace a vehicle eligible for retirement with a more fuel-efficient vehicle. Used vehicles must be no more than eight years old and applicants must live in the San Joaquin Valley or South Coast air basins. Eligible replacement vehicles must meet a minimum fuel economy average by model year or average at least 35 miles per gallon (mpg). Alternative fuel vehicles are also eligible, including plug-in hybrid electric vehicles (PHEV) and zero emission vehicles (ZEVs). Funding for alternative transportation mobility options, such as public transportation or car sharing, is also available in lieu of purchasing another vehicle. The incentive amounts vary by income level as compared to the Federal Poverty Level (FPL) and replacement vehicle type. 
::: {align="center"}
  Income Eligibility                    Fuel Economy \&gt;35 mpg   PHEV or ZEV   Alternative Transportation Mobility Option
  ------------------------------------ ----------------------- ------------- --------------------------------------------
  Low Income (\&lt;225% FPL)                      \$4,500            \$4,500                   \$7,500 Value
  Moderate Income (\&lt;300% FPL)                 \$3,500            \$3,500                   \$7,500 Value
  Above Moderate Income (\&lt;400% FPL)           \$2,500            \$2,500                   \$7,500 Value
:::
Residents living in qualified disadvantaged communities may be eligible
for higher incentive amounts and, for residents replacing their vehicles
with a PHEV or ZEV, a rebate of up to \$2,000 for the purchase of
electric vehicle supply equipment. For more information, including
eligible vehicles and applicable requirements, see the California Air
Resources Board
[EFMP](https://ww2.arb.ca.gov/our-work/programs/enhanced-fleet-modernization-program)
website. (Reference [California Health and Safety
Code](http://www.oal.ca.gov/) 44062.3 and 44125)
</t>
  </si>
  <si>
    <t>2015-04-09 00:00:00 UTC</t>
  </si>
  <si>
    <t>2015-06-12 14:02:26 UTC</t>
  </si>
  <si>
    <t>ELEC|EFFEC|HEV|OTHER|PHEV</t>
  </si>
  <si>
    <t>Electric Vehicle Supply Equipment (EVSE) Loan and Rebate Program</t>
  </si>
  <si>
    <t>The Electric Vehicle Charging Station Financing Program (Program), part of the California Capital Access Program (CalCAP), provides loans for the design, development, purchase, and installation of EVSE at small business locations in California. Small businesses are eligible for a rebate of 50% of the loan loss reserve amount after the small business repays the loan in full or meets monthly payment deadlines over a 48-month period. Eligible borrowers must be small businesses with 1,000 or fewer employees and must maintain legal control of the EVSE for the entire loan period. The maximum loan amount is \$500,000 per qualified small business and can be insured for up to four years. 
The Program may provide up to 100% coverage to lenders on certain loandefaults. Lenders must apply to the California Pollution Control Financing Authority (CPCFA) to participate and enroll each qualified EVSE loan through CalCAP. Upon approval, CPCFA will pay a premium into the lender\'s loan loss reserve account for up to 20% of the loan amount and contribute an additional 10% to 30% for installations in multi-unit dwellings and disadvantaged communities. The California Energy Commission funds the Program. For more information, including EVSE technical requirements and eligibility requirements for both borrowers and lenders, see the [Program](http://www.treasurer.ca.gov/cpcfa/calcap/evcs/index.asp) website.</t>
  </si>
  <si>
    <t>2015-04-29 00:00:00 UTC</t>
  </si>
  <si>
    <t>2015-06-12 20:04:20 UTC</t>
  </si>
  <si>
    <t>LOANS|RBATE</t>
  </si>
  <si>
    <t>Electric Vehicle Supply Equipment (EVSE) Incentives - San Joaquin Valley</t>
  </si>
  <si>
    <t xml:space="preserve">The San Joaquin Valley Air Pollution Control District administers the
Charge Up! Program, which provides funding for public agencies and
businesses for the purchase and installation of new, publicly accessible
EVSE. Rebates are available in the following amounts:
  EVSE Type                     Maximum Rebate Amount per EVSE   Minimum Cost Share
  ----------------------------- -------------------------------- --------------------
  Single Port Level 2           \$5,000                          None
  Dual Port Level 2             \$6,000                          None
  Direct Current Fast Charger   \$25,000                         30% of Total Cost
Annual funding is capped at \$50,000 per applicant. For more
information, including application requirements and restrictions, see
the [Charge Up! Program](http://valleyair.org/grants/chargeup.htm)
website.
</t>
  </si>
  <si>
    <t>2015-11-09 22:28:26 UTC</t>
  </si>
  <si>
    <t>State Agency Low Carbon Fuel Use Requirement</t>
  </si>
  <si>
    <t xml:space="preserve">At least 3% of the aggregate amount of bulk transportation fuel
purchased by the state government must be from very low carbon
transportation fuel sources. The required amount of very low carbon
transportation fuel purchased will increase by 1% annually until January
1, 2024. Some exemptions may apply, as determined by the California
Department of General Services (DGS). Very low carbon fuel is defined as
a transportation fuel having no greater than 40% of the carbon intensity
of the closest comparable petroleum fuel for that year, as measured by
the methodology in [California Code of
Regulations](http://www.oal.ca.gov/) Title 17, Sections 95480-95486. DGS
will submit an annual progress report to the California Legislature.
(Reference [California Health and Safety Code](http://www.oal.ca.gov/)
43870, and [California Code of Regulations](http://www.oal.ca.gov/)
Title 17, Section 95480-95486)
</t>
  </si>
  <si>
    <t>2015-11-09 23:40:44 UTC</t>
  </si>
  <si>
    <t>PURCH|GOV</t>
  </si>
  <si>
    <t>Freight Efficiency Action Plan</t>
  </si>
  <si>
    <t xml:space="preserve">The California State Transportation Agency, the California Environmental Protection Agency, the Natural Resources Agency, and other state departments implemented the California Sustainable Freight Action Plan (Plan), which establishes targets to improve freight efficiency and transition to zero emission technologies. The Plan identifies state policies, programs, and investments to achieve the following targets: -   Improve freight system efficiency by 25% by 2030; and-   Deploy over 100,000 zero emission freight vehicles and associated    equipment, maximizing the number of vehicles powered by renewable    energy, by 2030. The involved parties have also initiated corridor-level freight pilot projects to integrate advanced technologies, alternative fuels, freight and fuel infrastructure, and local economic development opportunities based on the Plan. For more information, see the [Transportation
Planning](https://dot.ca.gov/programs/transportation-planning) website.
(Reference [Executive
Order](https://www.gov.ca.gov/category/executive-orders/) B-32-15, 2015)
</t>
  </si>
  <si>
    <t>2015-07-17 00:00:00 UTC</t>
  </si>
  <si>
    <t>2017-11-08 19:24:29 UTC</t>
  </si>
  <si>
    <t>http://gov.ca.gov/s_executiveorders.php</t>
  </si>
  <si>
    <t>Electric Vehicle Supply Equipment (EVSE) Local Permitting Policies</t>
  </si>
  <si>
    <t xml:space="preserve">Cities and counties must adopt an ordinance that creates an expedited and streamlined permitting process for EVSE. Each city or county must consult with the local fire department or district and the utility director to develop the ordinance, which must include a checklist of all requirements for EVSE to be eligible for expedited review. A complete application that is consistent with the city or county ordinance must be approved, and entities submitting incomplete applications must be notified of the necessary required information to be granted expedited permit issuance. (Reference [California Government Code](http://www.oal.ca.gov/) 65850.7) </t>
  </si>
  <si>
    <t>2015-10-08 00:00:00 UTC</t>
  </si>
  <si>
    <t>2015-11-10 16:55:45 UTC</t>
  </si>
  <si>
    <t>STATION|GOV</t>
  </si>
  <si>
    <t>Electric Vehicle Supply Equipment (EVSE) and Charging Incentives - Sonoma Clean Power</t>
  </si>
  <si>
    <t xml:space="preserve">Qualified Sonoma Clean Power (SCP) customers are eligible to receive a
free EVSE that can be connected to Wi-Fi and communicate with the SCP
GridSavvy Community. Customers are responsible for shipping and
installation costs. Customers may also receive \$5 per month for
connecting the EVSE to the GridSavvy Community. Other terms and
conditions may apply. For more information, including frequently asked
questions, see SCP\'s
[GridSavvy](https://sonomacleanpower.org/programs/gridsavvy) website.
</t>
  </si>
  <si>
    <t>2016-11-23 21:04:55 UTC</t>
  </si>
  <si>
    <t>Plug-In Electric Vehicle (PEV) Rebate - PG&amp;E</t>
  </si>
  <si>
    <t xml:space="preserve">Pacific Gas and Electric (PG&amp;E) provides rebates of \$800 to residential
customers who purchase or lease an eligible PEV. Residential account
holders may apply on behalf of a PEV owner in their household or their
tenant in a multifamily household with the vehicle owner\'s permission.
For more information, including additional eligibility requirements and
how to apply, see the [PG&amp;E Clean Fuel
Rebate](https://www.pge.com/en_US/residential/solar-and-vehicles/options/clean-vehicles/electric/clean-fuel-rebate-for-electric-vehicles.page?WT.mc_id=Vanity_cleanfuelrebate-ev)
website.
</t>
  </si>
  <si>
    <t>2017-01-25 16:02:54 UTC</t>
  </si>
  <si>
    <t>Zero Emission Vehicle (ZEV) Fee</t>
  </si>
  <si>
    <t xml:space="preserve">Effective July 1, 2020, ZEV owners must pay an annual road improvement
fee of \$100 upon vehicle registration or registration renewal for ZEVs
model year 2020 and later. The California Department of Motor Vehicles
will increase the fee annually to account for inflation, equal to the
increase in the California Consumer Price Index for the prior year.
(Reference [California Vehicle Code](http://www.oal.ca.gov/) 9250.6)
</t>
  </si>
  <si>
    <t>2017-04-28 00:00:00 UTC</t>
  </si>
  <si>
    <t>2017-05-05 14:30:46 UTC</t>
  </si>
  <si>
    <t>ELEC|HY</t>
  </si>
  <si>
    <t>http://leginfo.legislature.ca.gov/</t>
  </si>
  <si>
    <t xml:space="preserve">Volkswagen (VW) Zero Emission Vehicle (ZEV) Investment Plan </t>
  </si>
  <si>
    <t xml:space="preserve">The California Air Resources Board (ARB) approved the VW California ZEV
Investment Plan. As required by the October 2016 2.0-Liter Partial
Consent Decree, VW must invest \$800 million over ten years to support
the increased adoption of ZEV technology in California. VW will submit a
series of four 30-month cycle ZEV investment plans to ARB for approval.
ARB has approved the Cycle 2 plan, covering July 2019 through December
2021. The Cycle 2 plan includes building a basic charging network,
public outreach, education, and marketing, and ZEV access projects. ZEV
infrastructure rollouts will be focused in nine metropolitan areas. VW
will continue access efforts in Sacramento, with the goal of offering
residents a better quality of life through enhanced mobility and
improved air quality.
For more information, see the Electrify America [Investment
Plan](https://www.electrifyamerica.com/our-plan) website and ARB\'s [VW
Settlement](https://www.arb.ca.gov/msprog/vw_info/vsi/vw-zevinvest/vw-zevinvest.htm)
website.
</t>
  </si>
  <si>
    <t>2017-03-13 00:00:00 UTC</t>
  </si>
  <si>
    <t>2018-12-13 00:00:00 UTC</t>
  </si>
  <si>
    <t>2019-02-06 14:00:25 UTC</t>
  </si>
  <si>
    <t>Electric Vehicle Supply Equipment (EVSE) Pilot Programs</t>
  </si>
  <si>
    <t xml:space="preserve">The California Public Utilities Commission (PUC) may provide funding for
pilot utility programs to install EVSE at school facilities, other
educational institutions, and state parks or beaches. Priority must be
given to locations in disadvantaged communities, as defined by the
California Environmental Protection Agency. For more information, see
the PUC project
[guidance](http://docs.cpuc.ca.gov/SearchRes.aspx?docformat=ALL&amp;docid=206663987)
and the PUC [Zero Emission Vehicles](http://www.cpuc.ca.gov/zev/)
website. (Reference [California Public Utilities
Code](http://leginfo.legislature.ca.gov/faces/home.xhtml) 740.13-740.14)
</t>
  </si>
  <si>
    <t>2017-11-08 17:45:48 UTC</t>
  </si>
  <si>
    <t>http://leginfo.legislature.ca.gov/faces/home.xhtml|http://leginfo.legislature.ca.gov/faces/home.xhtml</t>
  </si>
  <si>
    <t>Plug-in Electric Vehicle (PEV) Parking Space Regulation</t>
  </si>
  <si>
    <t xml:space="preserve">An individual may not park a motor vehicle within any on- or off-street
parking space specifically designated by a local authority for parking
and charging PEVs unless the vehicle is a PEV fueled by electricity.
Eligible PEVs must be in the process of charging to park in the space. A
person found responsible for a violation is subject to traffic violation
penalties.
PEV parking spaces count as at least one space toward minimum parking
requirements.
(Reference [California Vehicle
Code](http://leginfo.legislature.ca.gov/faces/home.xhtml) 22511)
</t>
  </si>
  <si>
    <t>2019-11-11 21:44:57 UTC</t>
  </si>
  <si>
    <t>http://leginfo.legislature.ca.gov/faces/home.xhtml|http://leginfo.legislature.ca.gov/faces/home.xhtml|https://oal.ca.gov/</t>
  </si>
  <si>
    <t>Zero-Emission and Autonomous Vehicle Infrastructure Support</t>
  </si>
  <si>
    <t xml:space="preserve">Cities and counties that receive funding from the Road Maintenance and
Rehabilitation Program are encouraged to use funds towards advanced
transportation technologies and communication systems, including, but
not limited to, zero-emission vehicle fueling infrastructure and
infrastructure-to-vehicle communications for autonomous vehicles.
(Reference [California Streets and Highways
Code](http://leginfo.legislature.ca.gov/faces/home.xhtml) 2030)
</t>
  </si>
  <si>
    <t>2017-11-08 18:44:45 UTC</t>
  </si>
  <si>
    <t>AUTONOMOUS|ELEC|HY</t>
  </si>
  <si>
    <t>Zero Emission Vehicle (ZEV) Programs Report</t>
  </si>
  <si>
    <t xml:space="preserve">The California Air Resources Board (ARB), in partnership with its
stakeholders, must complete a report that reviews each of ARB\'s
ZEV-related programs by July 1, 2019. Specifically, the report must
include an analysis of the greenhouse gas and air quality goals of each
ZEV program, the progress of each program towards meeting its goals, and
a cost-benefit analysis of each program. In this report, ARB must also
propose recommendations for improvements to these programs and on how to
encourage the cost-effective deployment of ZEVs in fleets across the
state. For more information, see the ARB [ZEV
Program](https://ww2.arb.ca.gov/our-work/programs/zero-emission-vehicle-program)
website. (Reference [California Health and Safety
Code](http://leginfo.legislature.ca.gov) 43018.8)
</t>
  </si>
  <si>
    <t>2017-11-08 19:15:53 UTC</t>
  </si>
  <si>
    <t>http://leginfo.legislature.ca.gov|http://leginfo.legislature.ca.gov</t>
  </si>
  <si>
    <t>Electric Vehicle Supply Equipment (EVSE) Signage Authorization on Highways</t>
  </si>
  <si>
    <t xml:space="preserve">EVSE facilities located at roadside businesses are eligible to be
included on state highway exit information signs. Signage must be
consistent with California's Manual on Uniform Traffic Control Devices.
(Reference [California Streets and Highway
Code](http://leginfo.legislature.ca.gov) 101.7)
</t>
  </si>
  <si>
    <t>2017-07-31 00:00:00 UTC</t>
  </si>
  <si>
    <t>2017-11-08 19:30:13 UTC</t>
  </si>
  <si>
    <t>DREST</t>
  </si>
  <si>
    <t>Electric Vehicle Supply Equipment (EVSE) Rebate - South Coast and MSRC</t>
  </si>
  <si>
    <t xml:space="preserve">The South Coast Air Quality Management District (SCAQMD) and the Mobile
Source Air Pollution Reduction Review Committee\'s (MSRC) Residential
Electric Vehicle (EV) Charging Incentive Pilot Program offers rebates of
up to \$500 towards the purchase of a qualified residential Level 2
EVSE. Additional rebates of up to \$250 are available for low-income
residents. Funding is available on a first-come, first-served basis to
residents within the SCAQMD jurisdiction. Additional terms and
conditions apply. For more information, including application
guidelines, see the [Residential EV Charging Incentive Pilot
Program](http://www.aqmd.gov/home/programs/community/community-detail?title=ev-charging-incentive)
website.
</t>
  </si>
  <si>
    <t>2018-01-22 13:39:39 UTC</t>
  </si>
  <si>
    <t>Electric Vehicle Supply Equipment (EVSE) Rebate - Burbank Water and Power (BWP)</t>
  </si>
  <si>
    <t xml:space="preserve">BWP provides rebates to commercial and residential customers toward the
purchase of Level 2 EVSE. Commercial customers who purchase and install
EVSE can receive up to \$2,000 for each charger and up to four rebates
per fiscal year. Residential customers who install a charger can receive
up to \$500 and will be placed on BWP\'s
[time-of-use](https://www.burbankwaterandpower.com/electric/residential-electric-rates-and-charges)
electric rate. Applications must be submitted no later than four months
from the date of purchase. Rebates are available on a first-come,
first-served basis until funds are exhausted. For program guidelines and
application materials, see the [Charging Station
Rebate](hhttps://www.burbankwaterandpower.com/conservation/electric-vehicles-rebate)
website.
</t>
  </si>
  <si>
    <t>2018-04-02 18:24:08 UTC</t>
  </si>
  <si>
    <t>Electric Vehicle Supply Equipment (EVSE) Incentive Program Support</t>
  </si>
  <si>
    <t xml:space="preserve">The California Electric Vehicle Infrastructure Project (CALeVIP), funded by the California Energy Commission, provides guidance and funding for property owners to develop and implement EVSE incentive programs that help meet regional needs for Level 2 and direct current (DC) fast EVSE. Level 2 EVSE must be ENERGY STAR certified. CALeVIP evaluates proposed EVSE incentive programs and solicits input from stakeholders to guide the development and implementation of the programs. CALeVIP also provides the incentive funding for each program. For more information, see the [CALeVIP](https://calevip.org/) website. </t>
  </si>
  <si>
    <t>2018-07-09 19:13:39 UTC</t>
  </si>
  <si>
    <t>GNT|OTHER</t>
  </si>
  <si>
    <t>Electric Vehicle Supply Equipment (EVSE) Rebate - Southern California</t>
  </si>
  <si>
    <t xml:space="preserve">The Southern California Incentive Project, funded by the California
Energy Commission as part of the California Electric Vehicle
Infrastructure Project (CALeVIP), offers rebates of up to \$70,000 per
direct current (DC) fast charger for installations at new sites and 75%
of total project costs, up to \$40,000, per DC fast charger for
installations at replacement or make-ready sites. Installations in
disadvantaged communities are eligible for rebates for 80% of the total
project cost, up to \$80,000, per DC fast charger, regardless of
installation site type.
Rebates are available on a first-come, first-served basis, and
applicants must reserve rebates prior to purchasing and installing EVSE.
Eligible applicants include businesses, non-profit organizations,
California Native American Tribes listed with the Native American
Heritage Commission, or public or government entities. Qualifying
installation sites must be accessible 24 hours a day and be located in
Los Angeles County, Orange County, Riverside County, or San Bernardino
County. For more information, including funding availability, see the
[Southern California Incentive
Project](https://calevip.org/incentive-project/southern-california)
website.
</t>
  </si>
  <si>
    <t>2018-09-07 21:02:26 UTC</t>
  </si>
  <si>
    <t>Multi-Unit Dwelling (MUD) and Workplace Electric Vehicle Supply Equipment (EVSE) Incentives - PG&amp;E</t>
  </si>
  <si>
    <t>Pacific Gas &amp; Electric\'s (PG&amp;E) Electric Vehicle (EV) Charge Network Program provides installation support and funding for multi-unit dwellings and workplaces in the PG&amp;E territory to install PG&amp;E approved EVSE in parking areas. To qualify, facilities must equip at least ten adjoining parking spaces with EVSE. Eligible expenses include the cost of installation and a portion of the EVSE unit cost, up to \$2,300 per port. For more information, including funding availability, see the PG&amp;E [EV Charge Network Program](https://www.pge.com/en_US/business/solar-and-vehicles/your-options/clean-vehicles/charging-stations/program-participants/program-participants.page) website.</t>
  </si>
  <si>
    <t>2018-09-07 21:05:48 UTC</t>
  </si>
  <si>
    <t>Electric Vehicle Supply Equipment (EVSE) Rebate for Businesses - SCE</t>
  </si>
  <si>
    <t xml:space="preserve">Southern California Edison\'s (SCE) Charge Ready Program offers rebates
for commercial customers toward the purchase and installation of a
minimum of ten Level 1 or Level 2 EVSE, or a minimum of five Level 1 or
Level 2 EVSE in disadvantaged communities. To qualify, customers must
own, lease, or operate a site where vehicles are typically parked for at
least four hours. Eligible expenses include the costs associated with
electrical upgrades and part or all of the costs of the EVSE and
installation. Rebate amounts vary. Additional terms and conditions
apply. For more information, including funding availability, see the
[Charge Ready
Program](https://www.sce.com/business/electric-cars/Charge-Ready)
website.
</t>
  </si>
  <si>
    <t>2018-09-07 21:09:14 UTC</t>
  </si>
  <si>
    <t>Residential Electric Vehicle Supply Equipment (EVSE) Rebate - Pasadena Water and Power (PWP)</t>
  </si>
  <si>
    <t xml:space="preserve">PWP provides rebates of \$600 for residential customers toward the
installation of a WiFi enabled EVSE, or \$200 toward the installation of
a non-WiFi enabled EVSE. Additional terms and conditions apply. For more
information, including how to apply, see the PWP [Residential Electric
Vehicle and Charger Incentive
Program](https://ww5.cityofpasadena.net/water-and-power/residentialevrebate/)
website.
</t>
  </si>
  <si>
    <t>2018-09-12 21:00:43 UTC</t>
  </si>
  <si>
    <t>Plug-In Electric Vehicle (PEV) Rebate - Pasadena Water and Power (PWP)</t>
  </si>
  <si>
    <t xml:space="preserve">PWP provides rebates of \$250 to residential customers who purchase or
lease an eligible new or used PEV. An additional \$250 is available for
eligible PEVs purchased or leased from a Pasadena dealership. Customers
participating in PWP\'s income-qualifying programs may also qualify for
an additional \$1,000 rebate, for a total of \$\$1,500. Rebates are
available for PEVs purchased or leased on or after August 1, 2018.
Additional terms and conditions apply. For more information, see the PWP
[Residential Electric Vehicle and Charger Incentive
Program](https://ww5.cityofpasadena.net/water-and-power/residentialevrebate/)
website.
</t>
  </si>
  <si>
    <t>2018-09-12 21:03:35 UTC</t>
  </si>
  <si>
    <t>Multi-Unit Dwelling (MUD) and Workplace Electric Vehicle Supply Equipment (EVSE) Incentive - SDG&amp;E</t>
  </si>
  <si>
    <t xml:space="preserve">San Diego Gas &amp; Electric\'s (SDG&amp;E) Power Your Drive program provides
EVSE equipment, installation, and maintenance support for MUDs and
workplaces in the SDG&amp;E territory. Site hosts must make a one-time
participation payment and be able to dedicate at least five parking
spaces at residential locations or at least ten parking spaces at
workplaces for EVSE. MUDs and workplaces located in disadvantaged
communities may qualify for the program at no cost to the site host.
Additional terms and conditions apply. For more information, including
funding availability, see the [Power Your
Drive](https://www.sdge.com/residential/electric-vehicles/power-your-drive)
website.
</t>
  </si>
  <si>
    <t>2018-10-09 20:59:17 UTC</t>
  </si>
  <si>
    <t>Zero Emission Vehicle (ZEV) and Near-ZEV Weight Exemption</t>
  </si>
  <si>
    <t xml:space="preserve">ZEVs and near-ZEVs may exceed the state\'s gross vehicle weight limits
by an amount equal to the difference of the weight of the near-zero
emission or zero emission powertrain and the weight of a comparable
diesel tank and fueling system, up to 2,000 pounds. A ZEV is defined as
a vehicle that produces no criteria pollutant, toxic air contaminant, or
greenhouse gas emissions when stationary or operating. A near-ZEV is a
vehicle that uses zero emission technologies, uses technologies that
provide a pathway to zero emission operations, or incorporates other
technologies that significantly reduce vehicle emissions. (Reference
[California Business and Professions Code](https://oal.ca.gov/) 12725
and [California Vehicle
Code](http://leginfo.legislature.ca.gov/faces/home.xhtml) 35551)
</t>
  </si>
  <si>
    <t>2018-09-20 00:00:00 UTC</t>
  </si>
  <si>
    <t>2018-10-10 12:58:42 UTC</t>
  </si>
  <si>
    <t>Plug-In Electric Vehicle (PEV) Rebate - Antelope Valley</t>
  </si>
  <si>
    <t>The Antelope Valley Air Quality Management District (AVAQMD) offers rebates of up to \$1,000 to residents toward the purchase or lease of a new all-electric or plug-in hybrid electric vehicle. Additional rebates of up to \$1,500 are available for income-eligible residents and rebates of up to \$500 for PEVs purchased or leased outside of Antelope Valley. PEVs purchased or leased outside of the AVAQMD jurisdiction are eligible for half of the rebate amount. For more information, including how to apply, see the [AVAQMD](https://avaqmd.ca.gov/alternative-fuel-vehicle-program) website.</t>
  </si>
  <si>
    <t>2020-11-13 14:18:27 UTC</t>
  </si>
  <si>
    <t>Clean Vehicle Rebate - El Dorado County</t>
  </si>
  <si>
    <t xml:space="preserve">The El Dorado County Air Quality Management District (EDC AQMD) offers
rebates of up to \$599 to residents toward the purchase or lease of a
new zero emission vehicle (ZEV) or partial-ZEV, as defined by the
California Air Resources Board. To qualify, vehicles must be owned or
leased for at least three years within El Dorado County. For more
information, see the EDC AQMD [Grants and
Incentives](https://www.edcgov.us/Government/AirQualityManagement/Pages/grants_and_incentive_refunds.aspx)
website.
</t>
  </si>
  <si>
    <t>2018-11-12 17:43:45 UTC</t>
  </si>
  <si>
    <t>Heavy-Duty Truck Emission Reduction Grants - San Joaquin Valley</t>
  </si>
  <si>
    <t>The San Joaquin Valley Air Pollution Control District (SJVAPCD) administers the Truck Replacement Program, which provides funding for fleets to replace old vehicles with lower emitting vehicles or to purchase new zero emission, hybrid, or low oxides of nitrogen (NOx) vehicles. Funding is available for the following projects: 
-   Replacement of model year (MY) 2009 or older diesel trucks with new trucks that meet or exceed the 2010 NOx emissions standard; -   Replacement of MY 2010 or newer trucks with new zero emission, hybrid, or low-NOx trucks; and -   Purchase of new zero emission, hybrid, or low-NOx trucks. Incentive amounts vary by weight class and fuel type. Fleets may receive
up to 35% of the vehicle cost for new diesel trucks. To qualify, eligible trucks for replacement must be garaged in the SJVAPCD and have operated at least 75% of the time in California and 50% of the time in the SJVAPCD for the previous two years. New replacement trucks must be operated in California 90% to 100% of the time and within the SJVAPCD 50% of the time. For more information, including application requirements, see the SJVAPCD [Truck Replacement Program](http://valleyair.org/grants/truck-replacement.htm) website.</t>
  </si>
  <si>
    <t>2018-11-13 16:13:05 UTC</t>
  </si>
  <si>
    <t>ELEC|HEV|HY|NG|PHEV|LPG</t>
  </si>
  <si>
    <t>Alternative Fuel Vehicle (AFV) Technical Training - San Joaquin Valley</t>
  </si>
  <si>
    <t xml:space="preserve">The San Joaquin Valley Air Pollution Control District (SJVAPCD) administers the Alternative Fuel Vehicle (AFV) Mechanic Training Program, which provides incentives of up to \$15,000 to educate personnel on the mechanics, operation safety, and maintenance of AFVs, fueling stations, and tools involved in the implementation of alternative fuel technologies. For more information, see the [AFV Mechanic Training Component](http://valleyair.org/grants/mechanictraining.htm) website. </t>
  </si>
  <si>
    <t>STATION|MAN|FLEET|GOV|OTHER</t>
  </si>
  <si>
    <t>Electric Vehicle Supply Equipment (EVSE) Rebates for Businesses - SMUD</t>
  </si>
  <si>
    <t>Sacramento Municipal Utility District (SMUD) offers rebates to commercial customers for the purchase and installation of Level 2 EVSE and direct current (DC) fast EVSE at their workplace or multi-unit dwelling (MUD). Eligible applicants may receive up to \$80,000 per DC fast EVSE, \$5,500 per connector for a Level 2 EVSE installed at workplaces, and \$6,500 per connector for a Level 2 EVSE installed at MUDs. Installations located in disadvantaged communities are eligible for increased rebate amounts. For more information, including eligibility requirements and how to apply, see the SMUD [Business Electric Vehicles](https://www.smud.org/en/Going-Green/Electric-Vehicles/Business) and [Sacramento County Incentive
Project](https://calevip.org/incentive-project/sacramento-county-incentive-project) websites.</t>
  </si>
  <si>
    <t>2018-11-13 16:34:41 UTC</t>
  </si>
  <si>
    <t>Electric Vehicle Supply Equipment (EVSE) Rebate - Alameda Municipal Power (AMP)</t>
  </si>
  <si>
    <t xml:space="preserve">AMP provides rebates of up to \$800 to residential customers and up to
\$5,000 to commercial customers toward the purchase of Level 2 EVSE.
Commercial customers are also eligible for a \$500 rebate for every
additional port, up to \$3,000. Customers may apply for multiple rebates
at a time. Additional terms and conditions apply. For more information,
see the AMP [Electric
Vehicles](https://www.alamedamp.com/349/Electric-Vehicles) website.
</t>
  </si>
  <si>
    <t>2018-11-13 16:43:23 UTC</t>
  </si>
  <si>
    <t>Electric Vehicle Supply Equipment (EVSE) Rebates - Anaheim Public Utilities (APU)</t>
  </si>
  <si>
    <t xml:space="preserve">APU provides rebates of up to \$500 for residential, commercial, and
industrial customers for the purchase and installation of EVSE at their
home or business. Customers are eligible for up to five rebates.
APU offers rebates to commercial, industrial, and municipal customers of
up to \$5,000 per charger to purchase or install publicly-available
Level 2 EVSE, or up to \$10,000 to purchase or install Level 2 EVSE at
schools or affordable housing, or publicly-available direct current (DC)
fast chargers. Rebates are limited to a maximum of four EVSE per
customer per year. Additional terms and conditions apply.
APU will also pay for any associated permit fees. For more information,
including how to apply, see the [Personal EV Charger
Rebate](http://www.anaheim.net/593/Personal-EV-Charger-Rebate) and
[Public EV Charger
Rebate](http://www.anaheim.net/3312/Public-EV-Charger-Rebate) websites.
</t>
  </si>
  <si>
    <t>2019-11-12 13:51:26 UTC</t>
  </si>
  <si>
    <t>Electric Vehicle Supply Equipment (EVSE) Rebate - Glendale Water and Power (GWP)</t>
  </si>
  <si>
    <t xml:space="preserve">GWP provides rebates to commercial and residential customers toward the
purchase of Level 2 EVSE. Commercial or multi-unit dwelling customers
who purchase and install EVSE can receive up to \$4,000 for each charger
and up to four rebates. Residential customers who install a charger can
receive up to \$500. Applications must be submitted no later than four
months from the date of purchase. Rebates are available on a first-come,
first-served basis until funds are exhausted. For program guidelines and
application materials, see the GWP [Electric
Vehicles](https://www.glendaleca.gov/government/departments/glendale-water-and-power/electric-vehicles)
website.
</t>
  </si>
  <si>
    <t>2018-11-13 16:49:23 UTC</t>
  </si>
  <si>
    <t>Plug-In Electric Vehicle (PEV) Charging Rate Reduction - Azusa Light &amp; Water</t>
  </si>
  <si>
    <t xml:space="preserve">Azusa Light &amp; Water offers a \$0.05 per kilowatt-hour (kWh) discount for
electricity used to charge PEVs during off peak times. Customers must
use a minimum of 50 kWh to receive the discount. For more information,
see the Azusa Light &amp; Water [Schedule
EV](https://www.ci.azusa.ca.us/1191/Schedule-EV) website.
</t>
  </si>
  <si>
    <t>2018-11-13 17:09:55 UTC</t>
  </si>
  <si>
    <t>PURCH|GOV|IND</t>
  </si>
  <si>
    <t>Plug-In Electric Vehicle (PEV) Charging Rate Reduction - Burbank Water and Power (BWP)</t>
  </si>
  <si>
    <t xml:space="preserve">BWP offers a discounted rate to residential or multi-family customers
for electricity used to charge PEVs. Customers must remain on the PEV
time-of-use rate for a minimum of one year. For more information, see
the BWP [Electric
Vehicles](https://www.burbankwaterandpower.com/electric/rates-and-charges)
website.
</t>
  </si>
  <si>
    <t>2018-11-13 17:11:55 UTC</t>
  </si>
  <si>
    <t xml:space="preserve"> Establishment of Zero Emission Vehicle (ZEV) and Near-ZEV Component Rebates</t>
  </si>
  <si>
    <t xml:space="preserve">The California Air Resources Board (ARB) will establish the Zero
Emission Assurance Project (ZAP) to offer rebates for the replacement of
a battery, fuel cell, or other related vehicle component for eligible
used ZEVs and near-ZEVs. Rebates will be limited to one per vehicle. By
January 1, 2024, ARB must publish a report to the legislature detailing
the number of rebates awarded, the emissions benefits of the ZAP, and
the impacts of the ZAP on low-income consumer decisions to purchase zero
and near-zero emissions vehicles. A ZEV is defined as a vehicle that
produces no criteria pollutant, toxic air contaminant, or greenhouse gas
emissions when stationary or operating. A near-ZEV is a vehicle that
uses zero emission technologies, uses technologies that provide a
pathway to zero emission operations, or incorporates other technologies
that significantly reduce vehicle emissions. Rebates will be available
through July 31, 2025. (Reference [California Health and Safety
Code](http://www.oal.ca.gov/) 44274.9)
</t>
  </si>
  <si>
    <t>2018-11-13 17:45:14 UTC</t>
  </si>
  <si>
    <t>2025-07-31 00:00:00 UTC</t>
  </si>
  <si>
    <t>2026-01-01 00:00:00 UTC</t>
  </si>
  <si>
    <t>Plug-In Electric Vehicle (PEV) Charging Access</t>
  </si>
  <si>
    <t xml:space="preserve">Municipalities may not restrict the types of PEVs, such as plug-in
hybrid electric vehicles, that may access a PEV charging station that is
public, intended for passenger vehicle use, and funded in any part by
the state or utility ratepayers. (Reference [California Government
Code](http://www.oal.ca.gov/) 65850.9)
</t>
  </si>
  <si>
    <t>2018-11-13 18:01:20 UTC</t>
  </si>
  <si>
    <t>http://leginfo.legislature.ca.gov/faces/home.xhtml|http://www.oal.ca.gov/</t>
  </si>
  <si>
    <t>Electric Vehicle Supply Equipment (EVSE) Location Assessment</t>
  </si>
  <si>
    <t xml:space="preserve">The State Energy Resources Conservation and Development Commission
(Commission), in partnership with the California Air Resources Board
(ARB), must assess whether EVSE in California is located
disproportionately by population density, geographical area, or
population income level. If the Commission and ARB determine that EVSE
has been disproportionately installed, the Commission must use funding
from the Clean Transportation Program, as well as other funding sources,
to proportionately install new EVSE, unless it is determined that the
current locations of EVSE are reasonable and further California's energy
or environmental policy goals. (Reference [California Public Resources
Code](http://www.oal.ca.gov/) 25231)
</t>
  </si>
  <si>
    <t>2018-11-13 18:07:29 UTC</t>
  </si>
  <si>
    <t>Plug-In Electric Vehicle (PEV) Support</t>
  </si>
  <si>
    <t xml:space="preserve">The Public Utilities Commission must consider the following to support
PEVs in California:
-   Strategies to facilitate the development of technologies that
    promote grid integration, including technologies with submetering
    capabilities for residential PEV chargers, if implementing these
    technologies is in the interest of ratepayers;
-   Policies that support the development of technologies and rate
    strategies that reduce the impact of demand charges of PEV drivers
    and fleets and to accelerate the adoption of PEVs; and
-   A tariff specific to heavy-duty PEV fleets that encourages PEV
    charging when there is excess grid capacity.
(Reference [California Public Utilities Code](http://www.oal.ca.gov/)
740.15)
</t>
  </si>
  <si>
    <t>2018-11-13 18:26:10 UTC</t>
  </si>
  <si>
    <t>Electric Vehicle Supply Equipment (EVSE) Assessment</t>
  </si>
  <si>
    <t xml:space="preserve">The California State Energy Resources Conservation and Development
Commission (Commission), in partnership with the California Air
Resources Board and the California Public Utility Commission, must
publish a statewide assessment of the EVSE infrastructure needed to
support the levels of plug-in electric vehicle adoption required for at
least five million zero emission vehicles to operate on California roads
by 2030. The Commission must consider the EVSE infrastructure needs for
all vehicle categories, including on-road, off-road, port, and airport
vehicles. In addition, the assessment must analyze the existing and
future infrastructure needs across California, including in low-income
communities. The assessment must be updated at least once every two
years. (Reference [California Public Resources
Code](http://leginfo.legislature.ca.gov/) 25229)
</t>
  </si>
  <si>
    <t>2018-11-13 18:50:57 UTC</t>
  </si>
  <si>
    <t>http://leginfo.legislature.ca.gov/|http://leginfo.legislature.ca.gov/</t>
  </si>
  <si>
    <t>Electric Vehicle Supply Equipment (EVSE) Rebate - Sacramento County</t>
  </si>
  <si>
    <t xml:space="preserve">The Sacramento County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80% of the total project cost, up to \$80,000          75% of total project costs, up to \$70,000
  Level 2 EVSE                         \$5,500                                                \$5,000
  Level 2 EVSE (multi-unit dwelling)   \$6,500                                                \$6,000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Sacramento County and DC fast installations must be publicly accessible
24 hours a day. Additional site requirements apply. For more
information, including funding availability, see the [Sacramento County
Incentive
Project](https://calevip.org/incentive-project/sacramento-county-incentive-project)
website.
</t>
  </si>
  <si>
    <t>2019-03-01 15:20:38 UTC</t>
  </si>
  <si>
    <t>Commercial Electric Vehicle Supply Equipment (EVSE) Rebate - Pasadena Water and Power (PWP)</t>
  </si>
  <si>
    <t>PWP provides rebates of \$3,000 per port for commercial, workplace, multi-unit dwelling (MUD), and fleet customers for the installation of networked Level 2 EVSE, or rebates of \$1,500 per port for non-networked Level 2 EVSE. PWP also provides rebates of \$6,000 for the installation of direct current (DC) fast EVSE or Level 2 EVSE installed at select sites. Additional terms and conditions apply. For more information, including how to apply, see the PWP [Commercial Electric Vehicle and Charger Incentive Program](https://ww5.cityofpasadena.net/water-and-power/commercialchargerrebate/) website.</t>
  </si>
  <si>
    <t>2019-03-18 15:58:15 UTC</t>
  </si>
  <si>
    <t>Zero-Emission Transit Bus Requirement</t>
  </si>
  <si>
    <t xml:space="preserve">By 2040, all public transit agencies must transition to 100%
zero-emission bus fleets. Zero-emission bus technologies include
all-electric or fuel cell electric. Transit agencies must purchase or
operate a minimum number of zero-emission buses according to the
following schedules:
::: {align="center"}
                                                          Large Transit Agency                                                                             Small Transit Agency
  ----------------- ------------------------------------------------------------------------------------------------ ------------------------------------------------------------------------------------------------
  January 1, 2023    25% of the total number of new bus purchases in each calendar year must be zero-emission buses                                           No requirement
  January 1, 2026    50% of the total number of new bus purchases in each calendar year must be zero-emission buses   25% of the total number of new bus purchases in each calendar year must be zero-emission buses
  January 1, 2029                          All new bus purchases must be zero-emission buses                                                All new bus purchases must be zero-emission buses
:::
Each transit agency will submit a plan demonstrating how it will
purchase clean buses, develop infrastructure, train personnel, and other
required details. Large transit agencies must submit a plan in 2020 and
small agencies must submit a plan in 2023. Additional rules and
requirements apply.
For more information, including definitions of large and small transit
agencies and additional terms and conditions, see the California Air
Resources Board's [Innovative Clean
Transit](https://ww3.arb.ca.gov/msprog/ict/ict.htm) website.
(Reference [California Code of Regulations](http://www.oal.ca.gov/)
Title 13, Section 2023.1)
</t>
  </si>
  <si>
    <t>2018-12-14 00:00:00 UTC</t>
  </si>
  <si>
    <t>2019-07-24 19:13:10 UTC</t>
  </si>
  <si>
    <t>Zero-Emission Airport Shuttle Requirement</t>
  </si>
  <si>
    <t xml:space="preserve">By 2035, all airport fixed-route shuttle fleets must transition to 100%
zero-emission vehicles (ZEVs). Zero-emission shuttle technologies
include all-electric or fuel cell electric technologies. Starting in
2022, shuttle fleets must report the details of their vehicles to the
California Air Resources Board (ARB). Starting in 2023, if fleets
replace a ZEV shuttle, the replacement must be a ZEV. For additional
terms and conditions, see ARB's [Zero-Emission Airport
Shuttle](https://ww2.arb.ca.gov/our-work/programs/zero-emission-airport-shuttle)
website. (Reference [Resolution Number](http://www.oal.ca.gov/) 19-8,
2019)
</t>
  </si>
  <si>
    <t>2019-06-27 00:00:00 UTC</t>
  </si>
  <si>
    <t>2019-07-24 19:21:56 UTC</t>
  </si>
  <si>
    <t>GOV|IND</t>
  </si>
  <si>
    <t>All-Electric Vehicle (EV) Rebate - MCE</t>
  </si>
  <si>
    <t xml:space="preserve">The MCEv Program offers a \$3,500 rebate for the purchase or lease of a
new EV for income-qualifying customers. To be eligible for the rebate,
an applicant must live in MCE's service area, be a MCE customer, and
meet at least one of the qualifying income requirements. For more
information, including how to apply, see the MCE [MCEv
Rebates](https://www.mcecleanenergy.org/ev-drivers/) website.
</t>
  </si>
  <si>
    <t>2019-11-08 15:25:39 UTC</t>
  </si>
  <si>
    <t>Multi-Unit Dwelling (MUD) and Workplace Electric Vehicle Supply Equipment (EVSE) Rebate -  MCE</t>
  </si>
  <si>
    <t xml:space="preserve">The MCEv Program provides installation support and funding for installation of approved EVSE at MUD and workplaces in MCE territory. To qualify, facilities must install at least two charging ports. Eligible expenses include the cost of installation and a portion of the EVSE unit cost, up to \$3,500 per port. For more information, including how to apply and eligible EVSE, see the MCE [MCEv Rebates](https://www.mcecleanenergy.org/ev-charging/) website. </t>
  </si>
  <si>
    <t>2019-11-08 15:27:39 UTC</t>
  </si>
  <si>
    <t>Zero-Emission Transit Bus Tax Exemption</t>
  </si>
  <si>
    <t xml:space="preserve">Zero-emission transit buses are exempt from state sales and use taxes
when sold to public agencies eligible for the [Low Emission Truck and
Bus Purchase Vouchers](https://afdc.energy.gov/laws/8160). This
exemption expires January 1, 2024. (Reference [California Revenue and
Taxation Code](http://www.oal.ca.gov/) 6377)
</t>
  </si>
  <si>
    <t>2019-10-09 00:00:00 UTC</t>
  </si>
  <si>
    <t>2019-11-11 20:03:48 UTC</t>
  </si>
  <si>
    <t>https://oal.ca.gov/</t>
  </si>
  <si>
    <t>Electric Vehicle Supply Equipment (EVSE) Rebate - Azusa Light &amp; Water</t>
  </si>
  <si>
    <t>Azusa Light &amp; Water offers a \$150 rebate to customers for the purchase of an ENERGY STAR certified Level 2 EVSE. For more information, see Azusa's [Plug-in Electric Vehicles](https://www.ci.azusa.ca.us/1625/Plug-In-Electric-Vehicles) website.</t>
  </si>
  <si>
    <t>2019-11-11 20:45:53 UTC</t>
  </si>
  <si>
    <t>Used Plug-in Electric Vehicle (PEV) Rebate Program - LADWP</t>
  </si>
  <si>
    <t xml:space="preserve">The Los Angeles Department of Water and Power (LADWP) offers rebates up
to \$1,500 to residential electric customers for the purchase of
eligible used PEVs. Additional terms and conditions apply. For program
guidelines and application materials, see the [Charge Up
L.A.!](https://www.ladwp.com/ladwp/faces/ladwp/residential/r-gogreen/r-gg-driveelectric?_adf.ctrl-state=1d4357epvd_4&amp;_afrLoop=472125629767806)
website.
</t>
  </si>
  <si>
    <t>2019-11-11 21:14:18 UTC</t>
  </si>
  <si>
    <t>Plug-in Electric Vehicle (PEV) Charging Rate Reduction - Bear Valley Electric Service (BVES)</t>
  </si>
  <si>
    <t>BVES offers three PEV time-of-use (TOU) rates to customers enrolled in the Transportation Electrification Pilot Program. The discounted TOU rate is for the super off-peak hours. For more information, including how to apply and eligibility, see the BVES [Rate Structures](https://www.bves.com/customer-service/rates-&amp;-regulations/general-rate-schedules) website</t>
  </si>
  <si>
    <t>2019-11-11 21:21:54 UTC</t>
  </si>
  <si>
    <t>Plug-In Electric Vehicle (PEV) Grid Integration Requirements</t>
  </si>
  <si>
    <t xml:space="preserve">By December 31, 2020, in an existing proceeding, the California Public
Utilities Commission (PUC) must establish strategies and metrics to
maximize the use of PEV grid integration for a ten-year plan. The PUC
must also consider how to limit cost increases for all ratepayers. PEV
grid integration refers to any action that optimizes when or how a PEV
is charged. Electrical corporations and community choice aggregators
serving more than 700 gigawatt-hours of annual electrical demand, must
provide the PUC with information relating to PEV integration strategies.
Additional terms and conditions apply. (Reference [California Public
Utilities Code](http://www.oal.ca.gov/) 740.16)
</t>
  </si>
  <si>
    <t>2019-10-02 00:00:00 UTC</t>
  </si>
  <si>
    <t>2019-11-11 21:42:35 UTC</t>
  </si>
  <si>
    <t>GOV|OTHER</t>
  </si>
  <si>
    <t>Plug-In Electric Vehicle (PEV) and Fuel Cell Electric Vehicle (FCEV) Grant - Bay Area</t>
  </si>
  <si>
    <t xml:space="preserve">The Bay Area Air Quality Management District's (BAAQMD) Clean Cars for
All program offers grants up to \$9,500 to income-eligible residents to
replace a vehicle eligible for retirement with a PEV or FCEV. Eligible
vehicles for replacement should have a model year 15 years or older than
the current year. Recipients may buy or lease a new or used PEV or FCEV.
Grants vary depending on the household income and vehicle technology.
Vehicles that are replaced must be turned in at an authorized
dismantler.
Individuals that purchase an all-electric vehicle are eligible to
receive up to \$2,000 for the purchase and installation of a Level 2
electric vehicle supply equipment.
For more information, including additional eligibility requirements and
how to apply, see the BAAQMD [Clean Cars for
All](http://www.baaqmd.gov/funding-and-incentives/residents/clean-cars-for-all)
website.
</t>
  </si>
  <si>
    <t>2020-11-13 14:22:29 UTC</t>
  </si>
  <si>
    <t>Electric Vehicle Supply Equipment (EVSE) Incentives for Commercial Customers - PG&amp;E</t>
  </si>
  <si>
    <t xml:space="preserve">Pacific Gas &amp; Electric's (PG&amp;E) EV Fast Charge Program offers
competitive incentives to facilitate the installation of direct current
(DC) fast EVSE. PG&amp;E will cover the cost to make-ready a site for DC
fast charging. Projects must involve the purchase of a DC fast EVSE from
the approved [EVSE
list](https://www.pge.com/pge_global/common/pdfs/solar-and-vehicles/your-options/clean-vehicles/charging-stations/ev-fleet-program/ev-fast-charge/ev-fast-charge-vendor-list.pdf).
To qualify, sites must receive electric service from PG&amp;E and the DC
fast EVSE must be available to the public 24 hours a day, 7 days a week.
Sites located in disadvantaged communities may receive a rebate for the
purchase of the EVSE. Additional terms and conditions apply. For more
information, including the application, see the PG&amp;E [EV Fast Charge
Program](http://www.pge.com/evfastcharge) website.
</t>
  </si>
  <si>
    <t>2019-12-13 15:47:28 UTC</t>
  </si>
  <si>
    <t>Electric Vehicle Supply Equipment (EVSE) Incentives for Medium- and Heavy-Duty Fleets - PG&amp;E</t>
  </si>
  <si>
    <t xml:space="preserve">Pacific Gas &amp; Electric's (PG&amp;E) EV Fleet Program offers competitive
incentives to facilitate the installation of EVSE for medium- and
heavy-duty vehicle fleets. PG&amp;E offers dedicated electrical
infrastructure design and construction services and reduced costs for
electrical infrastructure work. Entities eligible to receive rebates for
the purchase and installation of new EVSE include schools, transit
agencies, and disadvantaged communities. Rebates are available in the
following amounts:
::: {align="center"}
  EVSE Power Output     Rebate Amount
  -------------------- ----------------
  Up to 50kW            Up to \$15,000
  50.1 kW to 150 kW     Up to \$25,000
  150.1 kW and above    Up to \$42,000
:::
Additional terms and conditions apply. For more information, see the
PG&amp;E [EV Fleet
Program](https://www.pge.com/en_US/large-business/solar-and-vehicles/clean-vehicles/ev-fleet-program/ev-fleet-program.page?WT.mc_id=Vanity_evfleet)
website.
</t>
  </si>
  <si>
    <t>2019-12-13 15:49:57 UTC</t>
  </si>
  <si>
    <t>Electric Vehicle (EV) Incentives for Medium- and Heavy-Duty Fleets - PG&amp;E</t>
  </si>
  <si>
    <t xml:space="preserve">Pacific Gas &amp; Electric (PG&amp;E) offers rebates for the purchase of
electric fleet vehicles. Applicants are limited to 25 vehicle rebates
per site. EV rebates are available in the following amounts:
::: {align="center"}
  Technology                                                                                                               Rebate Amount
  ----------------------------------------------------------------------------------------------------------------- ---------------------------
  Transit Buses and Class 8 vehicles                                                                                 Up to \$9,000 per vehicle
  Transportation refrigeration units, truck stop electrification, airport ground support equipment, and forklifts    Up to \$3,000 per vehicle
  School buses, local delivery trucks, and other vehicles                                                            Up to \$4,000 per vehicle
:::
Additional terms and conditions apply. For more information, including
eligibility requirements, see the PG&amp;E [EV Fleet
Program](https://www.pge.com/en_US/large-business/solar-and-vehicles/clean-vehicles/ev-fleet-program/ev-fleet-program.page?WT.mc_id=Vanity_evfleet)
website.
</t>
  </si>
  <si>
    <t>2020-07-11 04:20:50 UTC</t>
  </si>
  <si>
    <t>Plug-In Electric Vehicle (PEV) Rebates for Fleet Vehicles (SMUD)</t>
  </si>
  <si>
    <t xml:space="preserve">Sacramento Municipal Utility District (SMUD) offers rebates to
businesses for the purchase of new commercial light-, medium-, and
heavy-duty PEVs. Rebates are available in the following amounts:
::: {align="center"}
  Vehicle Class                           Rebate Amount
  ----------------------------------- ----------------------
  Class 1-2b and passenger vehicles     \$750 per vehicle
  Class 3-5                            \$5,000 per vehicle
  Class 6-7                            \$7,000 per vehicle
  Class 8                              \$15,000 per vehicle
:::
Additional terms and conditions apply. For more information, including
how to apply, see the SMUD [Business Electric
Vehicle](https://www.smud.org/en/Going-Green/Electric-Vehicles/Business#d516cde3-45a5-42f2-9d6e-0235da3ca8fe-9f57022f-fa9c-4c0f-b346-f35b01afec56)
website.
</t>
  </si>
  <si>
    <t>2020-07-11 04:27:31 UTC</t>
  </si>
  <si>
    <t>Medium- and Heavy-Duty Zero Emission Vehicle (ZEV) Deployment Support</t>
  </si>
  <si>
    <t xml:space="preserve">California, Colorado, Connecticut, District of Columbia, Hawaii, Maine,
Maryland, Massachusetts, New Jersey, New York, North Carolina, Oregon,
Pennsylvania, Rhode Island, Vermont, and Washington (signatory states)
signed a [memorandum of
understanding](https://www.nescaum.org/documents/multistate-truck-zev-governors-mou-20200714.pdf)
(MOU) to support the deployment of medium- and heavy-duty ZEVs through
involvement in a Multi-State ZEV Task Force (Task Force).
By January 2021, the Task Force will develop a multi-state action plan
to support electrification of medium- and heavy-duty vehicles. The Task
Force will consider actions to accomplish the goals of the MOU,
including limiting all new medium- and heavy-duty vehicles sales in the
signatory states to ZEVs by 2050. The signatory states will also seek to
accelerate the deployment of medium- and heavy-duty ZEVs to benefit
disadvantaged communities and explore opportunities to coordinate and
partner with key stakeholders.
For more information, see the [Medium- and Heavy-Duty ZEVs: Action Plan
Development
Process](https://www.nescaum.org/documents/medium-and-heavy-duty-zero-emission-vehicles-action-plan-development-process/)
website.
</t>
  </si>
  <si>
    <t>2020-07-14 00:00:00 UTC</t>
  </si>
  <si>
    <t>2020-08-03 15:09:37 UTC</t>
  </si>
  <si>
    <t>Medium- and Heavy-Duty Zero Emission Vehicle (ZEV) Requirement</t>
  </si>
  <si>
    <t xml:space="preserve">The California Air Resources Board's (ARB) Advanced Clean Truck Program
requires all new medium- and heavy-duty vehicles sold in California to
be a ZEV by 2045. Zero-emission technologies include all-electric and
fuel cell electric vehicles. Beginning in 2024, manufacturers seeking
ARB certification for Class 2b through Class 8 chassis or complete
vehicles with combustion engines will be required to sell zero-emission
trucks as an increasing percentage of their annual California sales.
Manufacturers must achieve the following annual sales percentages for
medium- and heavy-duty ZEVs sold in California:
&lt;div&gt;
                            ZEV Sales Percentages
  ------------------------- -----------------------
  Vehicle Model Year (MY)   Class 2b-3
  2024                      5%
  2025                      7%
  2026                      10%
  2027                      15%
  2028                      20%
  2029                      25%
  2030                      30%
  2031                      35%
  2032                      40%
  2033                      45%
  2034                      50%
  2035 and future years     55%
&lt;/div&gt;
\*Excludes pickup trucks for 2024-2026 MYs
Additionally, entities with annual gross revenues greater than \$50
million, fleet owners with 50 or more medium- and heavy-duty vehicles,
and any California government or federal agency with one or more
vehicles over 8,500 pounds must report their existing fleet operations
to ensure fleets are purchasing and placing zero-emission trucks in the
correct service locations.
For more information, including additional requirements and exemptions,
see the ARB [Advanced Clean Trucks
Program](https://ww2.arb.ca.gov/our-work/programs/advanced-clean-trucks)
website.
(Reference [California Code of Regulations](https://oal.ca.gov/) Title
13, Sections 1963-1963.5 and 2012-2012.2)
</t>
  </si>
  <si>
    <t>2020-06-05 00:00:00 UTC</t>
  </si>
  <si>
    <t>2020-08-06 00:45:22 UTC</t>
  </si>
  <si>
    <t>MAN|FLEET|GOV</t>
  </si>
  <si>
    <t>Electric Vehicle Supply Equipment (EVSE) Rebate â€“ San Joaquin County</t>
  </si>
  <si>
    <t xml:space="preserve">The San Joaquin Valley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80% of the total project cost, up to \$80,000          75% of total project costs, up to \$70,000
  Level 2 EVSE                         \$4,000                                                \$3,500
  Level 2 EVSE (multi-unit dwelling)   \$5,000                                                \$4,500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Fresno, Kern, or San Joaquin County. DC fast installations must be
publicly accessible 24 hours a day. Additional site requirements apply.
For more information, including funding availability, see the [San
Joaquin Valley Incentive
Project](https://calevip.org/incentive-project/san-joaquin-valley)
website.
</t>
  </si>
  <si>
    <t>2020-11-13 13:41:23 UTC</t>
  </si>
  <si>
    <t>FLEET|GOV|OTHER</t>
  </si>
  <si>
    <t>Electric Vehicle Supply Equipment (EVSE) Rebate â€“ Peninsula-Silicon Valley</t>
  </si>
  <si>
    <t xml:space="preserve">The Peninsula-Silicon Valley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between 50 kilowatt (kW) and 99.99 kW   75% of the total project cost, up to \$60,000          75% of total project costs, up to \$50,000
  Direct current (DC) fast EVSE greater than 100 kW                     75% of the total project cost, up to \$80,000          75% of total project costs, up to \$70,000
  Level 2 EVSE                                                          \$5,000                                                75% of project costs, up to \$4,500
  Level 2 EVSE (multi-unit dwelling)                                    \$6,000                                                \$5,500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San Mateo or Santa Clara County and DC fast installations must be
publicly accessible 24 hours a day. Additional site requirements apply.
For more information, including funding availability, see the
[Peninsula-Silicon Valley Incentive
Project](https://calevip.org/incentive-project/peninsula-silicon-valley)
website.
</t>
  </si>
  <si>
    <t>2020-11-13 14:03:23 UTC</t>
  </si>
  <si>
    <t>FLEET|GOV|MUD|OTHER</t>
  </si>
  <si>
    <t>Electric Vehicle Supply Equipment (EVSE) Rebate â€“ San Diego County</t>
  </si>
  <si>
    <t xml:space="preserve">The San Diego County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between 50 kilowatt (kW) and 99.99 kW   75% of the total project cost, up to \$60,000          75% of total project costs, up to \$50,000
  DC fast EVSE greater than 100 kW                                      75% of the total project cost, up to \$80,000          75% of total project costs, up to \$70,000
  Level 2 EVSE                                                          \$5,000                                                75% of project costs, up to \$4,500
  Level 2 EVSE (multi-unit dwelling)                                    \$6,000                                                \$5,500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DC fast installations must be publicly accessible
24 hours a day. Additional site requirements apply. For more
information, including funding availability, see the [San Diego County
Incentive
Project](https://calevip.org/incentive-project/san-diego-county)
website.
</t>
  </si>
  <si>
    <t>2020-11-13 14:07:10 UTC</t>
  </si>
  <si>
    <t>Electric Vehicle Supply Equipment (EVSE) Rebate â€“ Sonoma Coast</t>
  </si>
  <si>
    <t xml:space="preserve">The Sonoma Coast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between 50 kilowatt (kW) and 99.99 kW   75% of the total project cost, up to \$60,000          75% of total project costs, up to \$50,000
  DC fast EVSE greater than 100 kW                                      75% of the total project cost, up to \$80,000          75% of total project costs, up to \$70,000
  Level 2 EVSE                                                          100% of project costs, up to \$5,500                   100% of project costs, up to \$5,000
  Level 2 EVSE (multi-unit dwelling)                                    \$6,500                                                \$6,000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DC fast installations must be publicly accessible
24 hours a day. Additional site requirements apply. For more
information, including funding availability, see the [Sonoma Coast
Incentive Project](https://calevip.org/incentive-project/sonoma-coast)
website.
</t>
  </si>
  <si>
    <t>2020-11-13 14:11:11 UTC</t>
  </si>
  <si>
    <t>Electric Vehicle Supply Equipment (EVSE) Rebate â€“ Central Coast</t>
  </si>
  <si>
    <t xml:space="preserve">The Central Coast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80% of the total project cost, up to \$80,000          75% of total project costs, up to \$70,000
  Level 2 EVSE                         \$5,500                                                \$5,000
  Level 2 EVSE (multi-unit dwelling)   \$6,500                                                \$6,000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Monterey, San Benito, or Santa Cruz County. DC fast installations must
be publicly accessible 24 hours a day. Additional site requirements
apply. For more information, including funding availability, see the
[Central Coast Incentive
Project](https://calevip.org/incentive-project/central-coast) website.
</t>
  </si>
  <si>
    <t>2020-11-13 14:13:44 UTC</t>
  </si>
  <si>
    <t>Electric Vehicle Supply Equipment (EVSE) Rebate â€“ Northern California</t>
  </si>
  <si>
    <t xml:space="preserve">The Northern California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80% of the total project cost, up to \$80,000          75% of total project costs, up to \$70,000
  Level 2 EVSE                         \$6,500                                                \$6,000
  Level 2 EVSE (multi-unit dwelling)   \$7,500                                                \$7,000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Humboldt, Shasta, or Tehama County. DC fast installations must be
publicly accessible 24 hours a day. Additional site requirements apply.
For more information, including funding availability, see the [Northern
California Incentive
Project](https://calevip.org/incentive-project/northern-california)
website.
</t>
  </si>
  <si>
    <t>2020-11-13 14:15:29 UTC</t>
  </si>
  <si>
    <t>Heavy-Duty Zero Emission Vehicle (ZEV) Grant â€“ Santa Barbara County</t>
  </si>
  <si>
    <t xml:space="preserve">The Santa Barbara County Air Pollution Control District (SBCAPCD)
provides grants to offset the costs of zero-emission heavy-duty vehicles
that reduce on-road emissions within Santa Barbara County. Eligible
projects include the replacement of commercial trucks and buses, transit
buses, authorized emergency vehicle, transportation refrigeration units,
and more. Eligible technology includes the purchase of all-electric or
hydrogen fuel cell vehicles. For more information, including current
funding opportunities, see the SBCAPCD [Clean Air
Grants](https://www.ourair.org/grants-for-on-road-vehicles/) website.
</t>
  </si>
  <si>
    <t>2020-11-13 14:46:18 UTC</t>
  </si>
  <si>
    <t>Alternative Fuel Infrastructure Grant â€“ Santa Barbara County</t>
  </si>
  <si>
    <t xml:space="preserve">The Santa Barbara County Air Pollution Control District (SBCAPCD)
provides grants for the installation of alternative fuel infrastructure
located in Santa Barbara County. Grants may cover 80% of project cost,
up to \$150,000. Eligible projects include electric vehicle supply
equipment, hydrogen, and natural gas fueling stations. For more
information, including current funding opportunities, see the SBCAPCD
[Clean Air Grants](https://www.ourair.org/ev-charging-program) website.
</t>
  </si>
  <si>
    <t>2020-11-13 14:51:23 UTC</t>
  </si>
  <si>
    <t>Zero Emission Transit Funding</t>
  </si>
  <si>
    <t xml:space="preserve">The California Clean Mobility Options Voucher Pilot Program offers
vouchers of up to \$50,000 for the purchase of zero-emission vehicles,
infrastructure, planning, outreach, and operations projects in
low-income and disadvantaged communities. For more information, see the
[Clean Mobility Options](https://www.cleanmobilityoptions.org/) website.
</t>
  </si>
  <si>
    <t>2020-11-13 15:02:32 UTC</t>
  </si>
  <si>
    <t>Plug-In Electric Vehicle (PEV) Time-of-Use (TOU) Rate â€“ MCE</t>
  </si>
  <si>
    <t xml:space="preserve">MCE offers residential, multi-unit dwelling, and workplace customers TOU rates for charging PEVs. Additional terms and conditions apply. For more information, see the MCE [Charging Rates](https://www.mcecleanenergy.org/ev-charging/#MCEvRates) website. </t>
  </si>
  <si>
    <t>2020-11-13 15:36:43 UTC</t>
  </si>
  <si>
    <t>MUD|OTHER|IND</t>
  </si>
  <si>
    <t>Plug-In Electric Vehicle (PEV) Time-of-Use (TOU) Rate - Azusa Light &amp; Water</t>
  </si>
  <si>
    <t>Azusa Light &amp; Water offers a TOU rate to residential customers that own or lease a PEV. For more information, see Azusa's [Plug-in Electric Vehicles](https://www.ci.azusa.ca.us/1625/Plug-In-Electric-Vehicles) website.</t>
  </si>
  <si>
    <t>2020-11-13 15:42:31 UTC</t>
  </si>
  <si>
    <t>Plug-In Electric Vehicle (PEV) Rebate â€“ Burbank Water and Power (BWP)</t>
  </si>
  <si>
    <t xml:space="preserve">BWP offers residential customers a rebate of up to \$1,000 for the
purchase of a pre-owned PEV. For more information, see the BWP [Used
Electric Vehicle
Rebate](https://www.burbankwaterandpower.com/conservation/used-ev-rebate)
website.
</t>
  </si>
  <si>
    <t>2020-11-13 15:45:25 UTC</t>
  </si>
  <si>
    <t>Electric Vehicle Supply Equipment (EVSE) Incentive â€“ SDG&amp;E</t>
  </si>
  <si>
    <t xml:space="preserve">The San Diego Gas &amp; Electric (SDG&amp;E) Power Your Drive for Fleets program
installs or incentivizes medium- and heavy-duty EVSE infrastructure for
commercial customers. Customers may apply for a no-cost installation by
SDG&amp;E, with SDG&amp;E owning the infrastructure up to the charging station,
or customers may apply for rebate of up to 80% the cost of installing
the infrastructure from the meter to the charging station. Additionally,
transit agencies, school districts, and some private fleets in
disadvantaged communities are eligible for a rebate up to 50% the cost
of the charger purchase. For more information, including eligibility and
additional program details, see the SDG&amp;E [Power Your Drive for
Fleets](https://www.sdge.com/business/electric-vehicles/power-your-drive-for-fleets#overview)
website.
</t>
  </si>
  <si>
    <t>2020-11-13 15:50:53 UTC</t>
  </si>
  <si>
    <t>FLEET|OTHER</t>
  </si>
  <si>
    <t xml:space="preserve">Electric Vehicle Supply Equipment (EVSE) Billing Requirements </t>
  </si>
  <si>
    <t xml:space="preserve">EVSE charging rates must be based on a price per megajoule or
kilowatt-hour. All EVSE must be able to indicate the billing rate at any
point during a transaction. Existing Level 2 EVSE installed before
January 1, 2021, must be updated by January 1, 2031, and Level 2 EVSE
installed after January 1, 2021, must comply upon installation. Existing
direct current (DC) fast chargers installed before January 1, 2023, must
be updated by January 1, 2033,and DCFC installed after January 1, 2023,
must comply upon installation. (Reference [California Code of
Regulations](https://oal.ca.gov/publications/ccr/) Title 4, Section 4001
and 4002.11)
</t>
  </si>
  <si>
    <t>2019-11-01 00:00:00 UTC</t>
  </si>
  <si>
    <t>2020-11-13 15:54:59 UTC</t>
  </si>
  <si>
    <t>Zero Emission Vehicle (ZEV) and Infrastructure Support</t>
  </si>
  <si>
    <t>The California Energy Resources Conservation and Development Commission must provide technical assistance and support for the development of zero-emission fuels, fueling infrastructure, and fuel transportation technologies. Technical assistance and support may include the creation of research, development, and demonstration programs. (Reference [California Public Resources Code](https://oal.ca.gov/publications/ccr/) 25617)</t>
  </si>
  <si>
    <t>2020-11-13 15:56:58 UTC</t>
  </si>
  <si>
    <t>STATION|AFP|PURCH|GOV</t>
  </si>
  <si>
    <t>Bus Replacement Grant</t>
  </si>
  <si>
    <t xml:space="preserve">The California Air Resources Board (ARB) offers grants for the purchase
of new zero-emission buses to replace old gasoline, diesel, compressed
natural gas, or propane buses. Grants are available in the following
amounts:
  Vehicle                                   Grant Amount
  ----------------------------------------- --------------
  Electric Transit Bus                      \$180,000
  Fuel Cell Transit Bus                     \$400,000
  Electric School Bus                       \$400,000
  Electric School Bus (ARB non-compliant)   \$380,000
  Electric Shuttle Bus                      \$160,000
Non-compliant school buses are vehicles that are not compliant with the
ARB Truck and Bus Regulation. Eligible applicants include owners of
transit, school, and shuttle buses. Grants are awarded on a first-come,
first served basis. The program is funded by California's portion of the
[Volkswagen Environmental Mitigation
Trust](https://www.epa.gov/enforcement/volkswagen-clean-air-act-civil-settlement).
For more information, including program guidance and application, see
the ARB's [Volkswagen
Settlement](https://ww2.arb.ca.gov/our-work/programs/volkswagen-zero-emission-vehicle-zev-investment-commitment)
website.
</t>
  </si>
  <si>
    <t>2020-11-13 16:06:13 UTC</t>
  </si>
  <si>
    <t xml:space="preserve">Heavy-Duty Zero Emission Vehicle (ZEV) Replacement Grant </t>
  </si>
  <si>
    <t>The South Coast Air Quality Management District (SCAQMD) offers grants for the replacement of eligible class 8 heavy-duty vehicles with ZEVs. Grants may cover up to 75% of non-government project costs and up to 100% of government project costs; up to \$2,700,000 total. Eligible vehicles include freight trucks, drayage trucks, waste haulers, dump trucks, and  concrete mixers. Grants are awarded on a first-come, first-served basis. The program is funded by California's portion of the [Volkswagen Environmental Mitigation Trust](https://www.epa.gov/enforcement/volkswagen-clean-air-act-civil-settlement). For more information, including program guidance and application, see the California Air Resources Board's [Volkswagen Settlement](https://ww2.arb.ca.gov/our-work/programs/volkswagen-zero-emission-vehicle-zev-investment-commitment) website.</t>
  </si>
  <si>
    <t>2020-11-13 16:08:35 UTC</t>
  </si>
  <si>
    <t>Light-Duty Zero Emission Vehicle (ZEV) Requirement</t>
  </si>
  <si>
    <t xml:space="preserve">All sales of new light-duty passenger vehicles in California must be
ZEVs by 2035. ZEVs include all-electric and fuel cell electric vehicles.
The ARB will develop regulations related to in-state sales of new
light-duty cars and trucks. The ARB will also work with state agencies
to develop a ZEV Market Development Strategy (Strategy) to support these
regulations and assess statewide ZEV infrastructure by January 31, 2021.
The Strategy will be updated triennially. (Reference [Executive
Order](https://www.gov.ca.gov/category/executive-orders/) N-79-20)
</t>
  </si>
  <si>
    <t>2020-09-23 00:00:00 UTC</t>
  </si>
  <si>
    <t>2020-11-13 16:50:15 UTC</t>
  </si>
  <si>
    <t>Electric Vehicle (EV) Rebate Program</t>
  </si>
  <si>
    <t xml:space="preserve">The California Air Resources Board offers point-of-sale rebates of up to
\$1,500 for the purchase or lease of a new all-electric or plug-in
hybrid electric vehicle through the Clean Fuel Reward Program. Eligible
EVs must have a minimum battery capacity of 5 kilowatt-hours and be
purchased from participating retailers. Eligible customers must reside
in California and register the EV in California. For more information,
including vehicle eligibility requirements, see the [Clean Fuel
Reward](https://www.cleanfuelreward.com/) website.
</t>
  </si>
  <si>
    <t>2020-11-17 00:00:00 UTC</t>
  </si>
  <si>
    <t>2021-01-13 02:10:54 UTC</t>
  </si>
  <si>
    <t xml:space="preserve">Electric Vehicle Supply Equipment (EVSE) Rebate â€“ Inland Counties </t>
  </si>
  <si>
    <t>The Inland Counties Incentive Project, funded by the California Energy Commission as part of the California Electric Vehicle Infrastructure Project (CALeVIP), offers rebates in the following amounts for installations at new, replacement, or make-ready sites: 
  Project Type                                                          Maximum Rebate - in disadvantaged communities (DACs)   Maximum Rebate - outside DACs
  --------------------------------------------------------------------- ------------------------------------------------------ --------------------------------------------
  Direct current (DC) fast EVSE between 50 kilowatt (kW) and 99.99 kW   75% of total project costs, up to \$40,000             75% of total project costs, up to \$30,000
  DC fast EVSE greater than 100 kW                                      75% of total project costs, up to \$80,000             75% of total project costs, up to \$60,000
  Level 2 EVSE                                                          \$4,000                                                75% of total project costs, up to \$3,500
  Level 2 EVSE (multi-unit dwelling)                                    \$6,000                                                \$5,500
Rebates are available on a first-come, first-served basis, and applicants must reserve rebates prior to purchasing and installing EVSE. Eligible applicants include businesses, California Native American Tribes listed with the Native American Heritage Commission, or government entities. Qualifying installation sites must be located in Butte, El Dorado, Imperial, Kings, Merced, Napa, Nevada, Placer, Solano, Stanislaus, Sutter, Tulare, or Yolo County. DC fast installations must be publicly accessible 24 hours a day. Additional site requirements apply. For more information, including funding availability, see the [Inland Counties Incentive Project](https://calevip.org/incentive-project/inland-counties?utm_source=CALeVIP&amp;utm_medium=email&amp;utm_campaign=icip&amp;utm_content=webinar-requirements&amp;mkt_tok=MTU3LUlMSC0wMjkAAAF8mltlItJDP9Tnp90ZuWazzbSAi-0jlvCK0dMFg84lLGLlCXygTmX6B-Iuv3-HP_wJ_T3oRTy7L66n3JvuqmQtn9Rh8MbZK8wA3lnn7RNm) website.</t>
  </si>
  <si>
    <t>2021-05-03 16:27:26 UTC</t>
  </si>
  <si>
    <t>Plug-In Electric Vehicle (PEV) Time-of-Use (TOU) Rate â€“ Liberty Utilities</t>
  </si>
  <si>
    <t>Liberty Utilities offers residential and commercial customers TOU rates for charging PEVs. For more information, see Liberty's [Electric Vehicle Program](https://california.libertyutilities.com/portola/residential/drive-electric/electric-vehicle-program.html#navbar-hp-menu-el-res) website.</t>
  </si>
  <si>
    <t>2021-06-11 22:40:09 UTC</t>
  </si>
  <si>
    <t xml:space="preserve">Electric Vehicle Supply Equipment (EVSE) Rebate â€“ Liberty Utilities </t>
  </si>
  <si>
    <t xml:space="preserve">Liberty Utilities offers residential customers a rebate of \$1,500 and
commercial customers a rebate of \$2,500 for the purchase and
installation of EVSE at their home or small business. For more
information, see Liberty's [Electric Vehicle
Program](https://california.libertyutilities.com/portola/residential/drive-electric/electric-vehicle-program.html#navbar-hp-menu-el-res)
website.
</t>
  </si>
  <si>
    <t>2021-06-11 22:42:58 UTC</t>
  </si>
  <si>
    <t>Plug-in Electric Vehicle (PEV) and Electric Vehicle Supply Equipment (EVSE) Rebates - TID</t>
  </si>
  <si>
    <t xml:space="preserve">Turlock Irrigation District (TID) offers residential customers a \$500
rebate for the purchase or lease of a qualifying new or used PEV.
Customers may also be eligible for a \$300 rebate for the installation
of a qualifying Level 2 EVSE. Low-income customers enrolled in the TID
CARES Program are eligible for additional rebates of \$700 per vehicle
and \$100 per charger. For more information, including eligibility
requirements, see the TID [Residential Electric Vehicle
Rebates](https://www.tid.org/customer-service/save-energy-money/electric-vehicles/)
and [CARES
Program](https://www.tid.org/customer-service/payment-assistance-programs/tid-cares-rate-assistance-program/)
website.
</t>
  </si>
  <si>
    <t>2021-06-14 16:32:40 UTC</t>
  </si>
  <si>
    <t>Commercial Plug-in Electric Vehicle (PEV) and Electric Vehicle Supply Equipment (EVSE) Rebates - TID</t>
  </si>
  <si>
    <t xml:space="preserve">Turlock Irrigation District (TID) offers commercial customers a rebate
for the purchase or lease of a qualifying new or used PEV. Rebates are
available in the following amounts:
::: {align="center"}
  Vehicle Category   Rebate Amounts
  ------------------ ----------------
  Light-Duty         \$500
  Medium-Duty        \$1,500
  Heavy-Duty         \$5,000
  School Bus         \$5,000
:::
Customers may also be eligible for a \$1,000 rebate per Level 2 EVSE. Up
to ten rebates may be claimed for PEVs and EVSE per commercial account,
respectively. For more information, including vehicle category details
and eligibility requirements, see the TID [Commercial Electric Vehicles
Rebates](https://www.tid.org/customer-service/save-energy-money/commercial-electric-vehicle/)
website.
</t>
  </si>
  <si>
    <t>2021-06-14 16:43:14 UTC</t>
  </si>
  <si>
    <t>Electric Forklift Rebate - Turlock Irrigation District (TID)</t>
  </si>
  <si>
    <t xml:space="preserve">TID offers commercial customers \$1,000 rebate for the purchase of a
new, all-electric Class 1 or Class 2 forklift. For more information,
including eligibility requirements, see the TID [Commercial Electric
Vehicles
Rebates](https://www.tid.org/customer-service/save-energy-money/commercial-electric-vehicle/)
website.
</t>
  </si>
  <si>
    <t>2021-06-14 16:56:14 UTC</t>
  </si>
  <si>
    <t>Alternative Fuel Vehicle (AFV) Weight Exemption</t>
  </si>
  <si>
    <t xml:space="preserve">Gross vehicle weight rating limits for AFVs are 2,000 pounds greater
than those for comparable conventional vehicles, as long as the AFVs
operate using an alternative fuel or both alternative and conventional
fuel, when operating on a highway that is not part of the interstate
system. For the purpose of this exemption, alternative fuel is defined
as compressed natural gas, propane, ethanol, or any mixture containing
85% or more ethanol (E85) with gasoline or other fuels, electricity, or
any other fuels, which may include clean diesel and reformulated
gasoline, so long as the Colorado Air Quality Control Commission
determines that these other fuels result in comparable reductions in
carbon monoxide emissions and brown cloud pollutants. (Reference
[Colorado Revised
Statutes](http://www.lexisnexis.com/hottopics/Colorado/) 42-4-508 and
24-30-1104 (2)(c)(III)(A))
</t>
  </si>
  <si>
    <t>2016-05-04 00:00:00 UTC</t>
  </si>
  <si>
    <t>2016-07-12 17:14:47 UTC</t>
  </si>
  <si>
    <t>AFTMKTCONV|ELEC|HY|NG|PHEV|LPG</t>
  </si>
  <si>
    <t>http://tornado.state.co.us/gov_dir/leg_dir/olls/digest_of_bills.htm|http://www.lexisnexis.com/hottopics/michie/</t>
  </si>
  <si>
    <t>State Agency Alternative Fuel Use and Vehicle Acquisition Requirement</t>
  </si>
  <si>
    <t xml:space="preserve">The Colorado Department of Personnel and Administration (DPA) requires
all state-owned diesel vehicles and equipment to be fueled with a fuel
blend of 20% biodiesel (B20), subject to the availability of the fuel
and so long as the price differential is not greater than \$0.10 more
per gallon as compared to conventional diesel. Biodiesel is defined as
fuel composed of mono-alkyl esters of long chain fatty acids derived
from plant or animal matter that meets ASTM specifications and is
produced in Colorado.
Additionally, DPA has adopted a policy to increase the use of
alternative fuels and establish objectives to increase its use for each
succeeding year. DPA must purchase motor vehicles that operate on
compressed natural gas (CNG), plug-in hybrid electric vehicles, or
vehicles that operate on other alternative fuels, subject to the
availability of vehicles and adequate fueling infrastructure and
assuming the incremental base or life cycle cost of the vehicle is not
more than 10% over the cost of a comparable dedicated conventional
vehicle. DPA has adopted a policy to allow some vehicles to be exempt
from this requirement if available alternative fuel vehicles (AFVs) do
not meet application requirements.
On or before November 1 of each year, DPA must submit a report to the
general assembly outlining vehicle purchases, including alternative fuel
and conventional vehicles; alternative fueling infrastructure
availability in the state; AFV purchase exemptions; administrative
policies in place to facilitate the purchase of AFVs; suggested changes
to facilitate the gradual conversion of the motor vehicle fleet to AFVs;
and a plan for the necessary infrastructure development.
(Reference [Executive
Order](https://www.colorado.gov/governor/executive-orders) D 2015-013,
2015, and [Colorado Revised
Statutes](http://www.lexisnexis.com/hottopics/Colorado/) 24-30-1104)
</t>
  </si>
  <si>
    <t>2015-10-28 00:00:00 UTC</t>
  </si>
  <si>
    <t>2015-11-11 19:31:56 UTC</t>
  </si>
  <si>
    <t>BIOD|ETH|ELEC|NG|PHEV</t>
  </si>
  <si>
    <t>https://www.colorado.gov/governor/executive-orders|http://www.lexisnexis.com/hottopics/Colorado/</t>
  </si>
  <si>
    <t>Alternative Fuel Vehicle (AFV) Registration</t>
  </si>
  <si>
    <t xml:space="preserve">Upon registering a motor vehicle with the Colorado Department of Revenue
Division of Motor Vehicles, the vehicle owner must report the type of
alternative fuel used to operate the vehicle and whether the vehicle is
dedicated to one alternative fuel or uses more than one fuel. The
Department of Revenue provides forms for the purpose of registering
motor vehicles and must include space for the following fuel types:
gasoline, diesel, propane, electricity, natural gas, methanol/M85,
ethanol/E85, biodiesel, and other. For more information, see the
[Colorado Department of Revenue Division of Motor
Vehicles](http://www.colorado.gov/revenue/dmv) website. (Reference
[Colorado Revised
Statutes](http://www.lexisnexis.com/hottopics/Colorado/) 42-3-113)
</t>
  </si>
  <si>
    <t>http://www.lexisnexis.com/hottopics/Colorado/</t>
  </si>
  <si>
    <t>Plug-In Electric Vehicle (PEV) and Electric Vehicle Supply Equipment (EVSE) Grants</t>
  </si>
  <si>
    <t xml:space="preserve">The Colorado Energy Office (CEO) and Regional Air Quality Council (RAQC)
provide grants through the Charge Ahead Colorado program to support PEV
and EVSE adoption by individual drivers and fleets. Both CEO and RAQC
grants will fund 80% of the cost of EVSE, up to \$6,000 for a fleet-only
Level 2 station, \$9,000 for a dual port Level 2 station, up to \$35,000
for a direct current (DC) fast charging EVSE, and up to \$50,000 for a
charging station capable of 100kW or higher charging. Eligible DC fast
EVSE must have both CHAdeMO and SAE CCS J1772 connectors and be capable
of providing at least 50 kilowatts to one vehicle.
CEO administers grants outside the Denver Metro Area while RAQC
administers grants inside the Denver Metro Area. Eligible EVSE
applicants are local governments, including school districts;
state/federal agencies; public universities; public transit agencies;
private non-profit or for-profit corporations; landlords of multi-unit
dwellings; and owners associations of common interest communities. For
vehicle funding, priority will be given to organizations that are
excluded from the Colorado Innovative Motor Vehicle Credit. Criteria and
eligibility differ depending on which agency provides funding. For more
information, including application deadlines, see the [Charge Ahead
Colorado Grant
Application](http://cleanairfleets.org/programs/charge-ahead-colorado)
website.
(Reference [Colorado Revised
Statutes](http://www.lexisnexis.com/hottopics/Colorado/) 24-38.5-103)
</t>
  </si>
  <si>
    <t>2014-04-11 00:00:00 UTC</t>
  </si>
  <si>
    <t>2018-07-11 17:45:00 UTC</t>
  </si>
  <si>
    <t>http://www.lexisnexis.com/hottopics/michie/|http://www.leg.state.co.us/clics/clics2012B/cslFrontPages.nsf/HomeSplash?OpenForm</t>
  </si>
  <si>
    <t>Alternative Fuel Resale and Generation Regulations</t>
  </si>
  <si>
    <t xml:space="preserve">A corporation or individual that resells alternative fuel supplied by a
public utility for use in an alternative fuel vehicle (AFV) is not
subject to regulation as a public utility. Additionally, a corporation
or individual that owns, controls, operates, or manages a facility that
generates electricity exclusively for use in AFV charging or fueling
facilities is not subject to regulation as a public utility provided
that the electricity is generated on the property where the charging or
fueling facilities are located and the electricity is generated from a
renewable resource. For the purposes of this definition, alternative
fuel is defined as propane, liquefied natural gas, compressed natural
gas, or electricity. (Reference [Colorado Revised
Statutes](http://www.lexisnexis.com/hottopics/Colorado/) 40-1-103.3)
</t>
  </si>
  <si>
    <t>2012-05-03 00:00:00 UTC</t>
  </si>
  <si>
    <t>STATION|AFP</t>
  </si>
  <si>
    <t>Electric Vehicle Supply Equipment (EVSE) Multi-Unit Dwelling Installations and Access</t>
  </si>
  <si>
    <t xml:space="preserve">A residential tenant may install Level 1 or Level 2 EVSE at their own
expense on or in leased premises. The landlord may seek a fee or
reimbursement for the actual cost of electricity as well as the cost of
installation or upgrades to existing equipment. In addition, the tenant
may request that the EVSE be accessible by other tenants, in which case
the EVSE must be in compliance with all applicable requirements, and the
landlord may seek a fee to reserve a specific parking space. The
landlord may also require the tenant to comply with safety, system
registration, and aesthetic requirements or provisions.
Common interest communities must also provide residents with an
opportunity to charge plug-in electric vehicles and may not create
restrictions around EVSE. Common interest communities are encouraged to
allow EVSE and to apply for grants from the Electric Vehicle Grant Fund
or otherwise fund the installation of EVSE on common property as an
amenity for residents and guests.
(Reference [Colorado Revised
Statutes](http://www.lexisnexis.com/hottopics/Colorado/) 38-12-601 and
38-33.3-106.8)
</t>
  </si>
  <si>
    <t>2013-05-03 00:00:00 UTC</t>
  </si>
  <si>
    <t xml:space="preserve">PEV owners must pay an annual fee of \$50, in addition to other
registration fees, for a PEV decal. For registration periods beginning
during Fiscal Year 2022 and every subsequent year, the Colorado
Department of Revenue is authorized to adjust the registration fee for
inflation. Additionally, beginning in FY 2022, the state may collect a
PEV road usage equalization fee at the time of registration.
Registration fees for each fiscal year are as follows:
::: {align="center"}
  Fiscal Year   All-Electric Vehicle Fee   Plug-In Hybrid Electric Vehicle Fee
  ------------- -------------------------- -------------------------------------
  2022-2023     \$4                        \$3
  2023-2024     \$8                        \$5
  2024-2025     \$12                       \$8
  2025-2026     \$16                       \$11
  2026-2027     \$26                       \$13
  2027-2028     \$36                       \$16
  2028-2029     \$51                       \$19
  2029-2030     \$66                       \$21
  2030-2031     \$81                       \$24
  2031-2032     \$96                       \$27
:::
(Reference [Senate Bill](https://leg.colorado.gov/bills) 260, 2021 [and
Colorado Revised
Statutes](http://www.lexisnexis.com/hottopics/Colorado/) 42-3-304)
</t>
  </si>
  <si>
    <t>2013-05-15 00:00:00 UTC</t>
  </si>
  <si>
    <t>http://www.lexisnexis.com/hottopics/Colorado/|https://leg.colorado.gov/bills</t>
  </si>
  <si>
    <t>Alternative Fuel Vehicles and Infrastructure Grant Program</t>
  </si>
  <si>
    <t xml:space="preserve">The Colorado Energy Office (CEO), the Regional Air Quality Council
(RAQC), and the Colorado Department of Transportation (CDOT), have
partnered to provide grants through the ALT Fuels Colorado program for
new electric vehicles and compressed natural vehicles fueled exclusively
by 100% renewable natural gas. Additional funding may be available for
electric vehicle supply equipment. CEO will administer the station
grants to advance infrastructure development along major state-wide
transportation corridors. RAQC will administer the vehicle grants for
fleets operating within counties with air quality nonattainment and
maintenance areas. For more information, including application deadlines
and annual award amounts, see the [Clean Air Fleets ALT Fuels
Colorado](http://cleanairfleets.org/programs/alt-fuels-colorado)
website.
</t>
  </si>
  <si>
    <t>2014-07-16 13:52:14 UTC</t>
  </si>
  <si>
    <t>Vehicle Fleet Maintenance and Fuel Cost-Savings Contracts</t>
  </si>
  <si>
    <t xml:space="preserve">Government fleets may finance the lease or purchase cost of alternative
fuel vehicles and alternative fueling infrastructure through energy
performance contracts where vehicle operational and fuel cost savings
pay for the capital investment. Energy performance contracts must show
that the annual cost savings associated with the fueling and maintenance
of vehicles with higher efficiency ratings or alternative fueling
methods is equal to or higher than the annual contract payments.
(Reference [Colorado Revised
Statutes](http://www.lexisnexis.com/hottopics/Colorado/) 24-30-2001
through 24-30-2003 and 29-12.5-101 through 29-12.5-104)
</t>
  </si>
  <si>
    <t>2013-06-05 00:00:00 UTC</t>
  </si>
  <si>
    <t>BIOD|ETH|ELEC|HEV|NG|PHEV|LPG</t>
  </si>
  <si>
    <t xml:space="preserve">The Colorado Energy Office\'s ReCharge Colorado program (ReCharge) works
to advance the adoption of EVs and installation of charging
infrastructure in Colorado. ReCharge provides coaching services to
consumers, local governments, workplaces, and multi-unit dwellings to
help them identify monetary savings, grant opportunities, and other EV
benefits. ReCharge also helps build local stakeholder support for EVs.
For more information, see the [ReCharge
Colorado](https://www.colorado.gov/pacific/energyoffice/recharge-colorado)
website.
</t>
  </si>
  <si>
    <t>2019-11-26 23:32:40 UTC</t>
  </si>
  <si>
    <t>STATION|FLEET|GOV|OTHER</t>
  </si>
  <si>
    <t>Electric Vehicle Emissions Inspection Exemption</t>
  </si>
  <si>
    <t xml:space="preserve">Vehicles powered exclusively by electricity are exempt from state motor
vehicle emissions inspections. For more information, see the [Air Care
Colorado](http://aircarecolorado.com/) website. (Reference 1 [Code of
Colorado Regulations](http://www.sos.state.co.us/CCR/Welcome.do) 204-11
Rule 2)
</t>
  </si>
  <si>
    <t>2012-01-12 00:00:00 UTC</t>
  </si>
  <si>
    <t>http://www.sos.state.co.us/CCR/Welcome.do</t>
  </si>
  <si>
    <t>Advanced Industries (AI) Accelerator Program Grants</t>
  </si>
  <si>
    <t xml:space="preserve">The Accelerator Programs promote growth and sustainability in
Colorado\'s AIs. Grants may be available for advanced industries such as
vehicle and component manufacturing and biofuels. Four types of grants
are available, including Proof of Concept, Early-Stage Capital &amp;
Retention, Infrastructure Funding, and AI Exports. For more information
on each grant program, including eligibility requirements and how to
apply, see the Colorado Office of Economic Development &amp; International
Trade\'s [Advanced Industries Accelerator
Programs](http://choosecolorado.com/doing-business/incentives-financing/advanced-industries/)
website.
</t>
  </si>
  <si>
    <t>2015-07-08 15:17:20 UTC</t>
  </si>
  <si>
    <t>BIOD|ELEC|HEV|PHEV</t>
  </si>
  <si>
    <t>STATION|AFP|MAN|OTHER</t>
  </si>
  <si>
    <t xml:space="preserve">Qualified PEVs titled and registered in Colorado are eligible for a tax
credit. Light-duty PEVs purchased, leased, or converted before January
1, 2026, are eligible for a tax credit equal to the amounts below, per
calendar year:
::: {align="center"}
  Category                                            2021-2022                         2023-2025
  ---------------------------- -------------------------------------------------------- -----------------------------------------
  Light-duty PEV                \$2,500 for purchase or conversion; \$1,500 for lease   \$2,000 for purchase; \$1,500 for lease
  Light-duty electric truck      3,500 for purchase or conversion; \$1,750 for lease    \$2,800 for purchase; \$1,750 for lease
  Medium-duty electric truck    \$5,000 for purchase or conversion; \$2,500 for lease   \$4,000 for purchase; \$2,500 for lease
  Heavy-duty electric truck     \$10,000 for purchase or conversion; \$5,000 for lease  \$8,000 for purchase; \$5,000 for lease
:::
Tax credits for conversations are available until January 1, 2022. The
credit amount for any qualifying truck is limited to the difference in
manufacturer\'s suggested retail price between the qualifying truck and
a comparable truck that operates on either gasoline or diesel fuel. The
credit that may be claimed for converting a truck to a qualifying truck
is limited to the cost of conversion.
Eligible purchased vehicles must be new, and eligible leased vehicles
must have a lease term of not less than two years. A purchaser may
assign the tax credit generated through the purchase, lease, or
conversion to any of the above categories of vehicle to the financing
entity, allowing the purchaser to realize the value of the tax credit at
the time of purchase, lease, or conversion. The financing entity may
collect an administrative fee of no more than \$150.
For more information, see the Colorado Department of Revenue\'s [Income
69](https://tax.colorado.gov/sites/tax/files/Income%2069.pdf) FYI
publication.
(Reference [Colorado Revised
Statutes](http://www.lexisnexis.com/hottopics/Colorado/) 39-22-516.7 and
39-22-516.8)
</t>
  </si>
  <si>
    <t>2016-06-06 00:00:00 UTC</t>
  </si>
  <si>
    <t>2019-05-31 00:00:00 UTC</t>
  </si>
  <si>
    <t>2019-07-02 22:44:34 UTC</t>
  </si>
  <si>
    <t>http://tornado.state.co.us/gov_dir/leg_dir/olls/digest_of_bills.htm|http://www.lexisnexis.com/hottopics/michie/|https://leg.colorado.gov/</t>
  </si>
  <si>
    <t xml:space="preserve">Colorado joined Arizona, Idaho, Montana, Nevada, New Mexico,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</si>
  <si>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19:57:46 UTC</t>
  </si>
  <si>
    <t>Colorado Electric Vehicle (EV) Plan</t>
  </si>
  <si>
    <t xml:space="preserve">The Colorado Energy Office, Regional Air Quality Council, Department of
Public Health and Environment, and Department of Transportation created
the Colorado EV 2020 Plan (Plan). The Plan calls for Colorado to be a
leader in the EV market and accelerate the adoption of EVs by supporting
EV infrastructure along Colorado\'s corridors, including:
-   Creating strategies and partnerships to create EV fast-charging
    corridors;
-   Coordinating with [Regional Electric Vehicle
    West](https://www.afdc.energy.gov/laws/11869) memorandum of
    understanding states;
-   Developing strategic partnerships with utilities, local governments,
    and other stakeholders;
-   Updating signage and wayfinding requirements to include EV
    fast-charging, and;
-   Ensuring economic and tourism benefits of EV charging.
The Plan will be updated annually. For more information, see the
[Colorado EV
Plan](https://drive.google.com/file/d/1-z-lNQMU0pymcTQEH8OvnemgTbwQnFhq/edit).
</t>
  </si>
  <si>
    <t>2018-01-01 00:00:00 UTC</t>
  </si>
  <si>
    <t>2018-02-08 19:28:58 UTC</t>
  </si>
  <si>
    <t>AIRQEMISSIONS|CCEINIT</t>
  </si>
  <si>
    <t xml:space="preserve">The Colorado Department of Local Affairs (DOLA) offers funding for the
incremental cost of alternative fuel vehicles (AFVs) and alternative
fueling infrastructure for public fleets. Eligible entities include
municipalities, counties, and special districts. For more information,
see the DOLA [Energy Impact Assistance Fund
Grant](https://cdola.colorado.gov/energymineral-impact-assistance-fund-grant-eiaf)
website.
</t>
  </si>
  <si>
    <t>2018-07-11 17:47:20 UTC</t>
  </si>
  <si>
    <t>BIOD|ELEC|HY|NG|LPG</t>
  </si>
  <si>
    <t>Electric Vehicle Supply Equipment (EVSE) Rebate - Gunnison County Electric Association (GCEA)</t>
  </si>
  <si>
    <t xml:space="preserve">GCEA provides rebates to residential customers toward the purchase of
Level 2 EVSE. Eligible customers who purchase and install EVSE can
receive a rebate of 70% of the cost of the EVSE, up to \$500. To
qualify, applicants must also sign up for a time-of-use rate. For more
information, see the GCEA [EVSE Rebate](https://gcea.coop/ev-rebates)
website.
</t>
  </si>
  <si>
    <t>2018-07-11 17:58:48 UTC</t>
  </si>
  <si>
    <t>Zero Emission Vehicle (ZEV) Sales Requirements and Low Emission Vehicle (LEV) Standards</t>
  </si>
  <si>
    <t xml:space="preserve">Colorado established ZEV standards, pursuant to Colorado's authority
under Section 177 of the Clean Air Act, Title 42 of the [U.S.
Code](https://www.govinfo.gov/app/collection/uscode), section 7507. The
rule will be adopted into the [Code of Colorado
Regulations](https://www.sos.state.co.us/CCR/Welcome.do) before October
30, 2019, and will be effective in 2022. All Model Year 2022 and later
passenger cars and light- and medium-duty vehicles must meet California
motor vehicle emissions and compliance requirements specified in Title
13 of the [California Code of Regulations](https://oal.ca.gov/). For
more information, see the Colorado Department of Public Health and
Environment [LEV
Standards](https://www.colorado.gov/pacific/cdphe/Low_Emission_Vehicle_Standard)
website. (Reference [Executive
Order](https://www.colorado.gov/governor/sites/default/files/inline-files/b_2019-002_supporting_a_transition_to_zero_emissions_vehicles.pdf)
B 2019 002, 2019 and 5 [Code of Colorado
Regulations](http://www.sos.state.co.us/CCR/Welcome.do) 1001-24)
</t>
  </si>
  <si>
    <t>2018-11-16 00:00:00 UTC</t>
  </si>
  <si>
    <t>2019-07-11 23:00:45 UTC</t>
  </si>
  <si>
    <t>ELEC|EFFEC|OTHER|PHEV</t>
  </si>
  <si>
    <t>MAN|IND</t>
  </si>
  <si>
    <t>http://www.sos.state.co.us/CCR/Welcome.do|https://www.colorado.gov/governor/sites/default/files/b_2019-002_zev.pdf</t>
  </si>
  <si>
    <t>Transportation Electrification Workgroup</t>
  </si>
  <si>
    <t xml:space="preserve">The Transportation Electrification Workgroup (Workgroup) will develop,
coordinate, and implement state programs and strategies to support
transportation electrification in Colorado. The Workgroup will report to
the governor on an annually on progress made towards the goals.
The Colorado Department of Public Health and Environment, along with the
Workgroup, will revise the state Beneficiary Mitigation Plan for
allocating funds from Colorado\'s portion of the [Volkswagen
Environmental Mitigation
Trust](https://www.epa.gov/enforcement/volkswagen-clean-air-act-civil-settlement).
The revised plan will focus all remaining eligible funds on supporting
transportation electrification.
(Reference [Executive
Order](https://www.colorado.gov/governor/sites/default/files/inline-files/b_2019-002_supporting_a_transition_to_zero_emissions_vehicles.pdf)
B 2019 002, 2019).
</t>
  </si>
  <si>
    <t>2019-01-17 00:00:00 UTC</t>
  </si>
  <si>
    <t>2019-02-11 19:27:41 UTC</t>
  </si>
  <si>
    <t>REQ|CCEINIT</t>
  </si>
  <si>
    <t>https://www.colorado.gov/governor/sites/default/files/b_2019-002_zev.pdf</t>
  </si>
  <si>
    <t>Zero Emission Vehicle (ZEV) Transportation Plan</t>
  </si>
  <si>
    <t xml:space="preserve">The Colorado Department of Transportation (CDOT), along with the
Transportation Electrification Workgroup, will develop a ZEV and clean
transportation plan containing strategies that support the deployment of
ZEVs and expand mobility options to save energy, reduce congestion, and
improve the safety of Colorado's transportation network. In April 2020,
CDOT released the [Colorado Electric Vehicle (EV) Plan
2020](https://energyoffice.colorado.gov/zero-emission-vehicles/colorado-ev-plan-2020),
establishing a long-term goal of 100% of light-duty vehicles (LDV) being
electric and 100% of medium- and heavy-duty vehicles being ZEVs. To meet
these goals, Colorado must:
-   Increase the number of light-duty EVs to 940,000 by 2030;
-   Develop plans for transitioning medium-duty (MDV), heavy-duty (HDV)
    and transit vehicles to ZEVs;
-   Develop an EV infrastructure goal by undertaking a gap analysis to
    identify the type and number of charging stations needed across the
    state to meet 2030 LDV, MDV and HDV goals;
-   Develop a roadmap to full electrification of the light-duty vehicle
    fleet in Colorado;
-   State government agencies must meet directives and goals related to
    EVs.
Beginning in Fiscal Year 2022, and each subsequent fiscal year, the
Colorado Energy Office and the Colorado Department of Public Health and
Environment must consult with CDOT to prepare an annual report detailing
the progress made toward the EV adoption goals.
(Reference [Executive
Order](https://www.colorado.gov/governor/executive-orders) B 2019 002,
2019 and Colorado [Senate Bill](https://leg.colorado.gov/bills) 260,
2021).
</t>
  </si>
  <si>
    <t>2019-02-11 19:29:15 UTC</t>
  </si>
  <si>
    <t>Electric Vehicle (EV) Loan Program â€“ Gunnison County Electric Association (GCEA)</t>
  </si>
  <si>
    <t xml:space="preserve">GCEA members have the opportunity to borrow an EV for one week without
any cost or mileage restrictions. For more information, including how to
apply, see the GCEA [Electric Vehicle
Program](https://gcea.coop/ev-rentapp) website.
</t>
  </si>
  <si>
    <t>2019-04-02 15:17:31 UTC</t>
  </si>
  <si>
    <t>Electric Vehicle Supply Equipment (EVSE) Incentive â€“ Holy Cross Energy (HCE)</t>
  </si>
  <si>
    <t xml:space="preserve">HCE offers free or discounted EVSE for residential and commercial
customers, respectively. For more information, including how to apply,
see HCE's [Charge at Home](https://www.holycross.com/charge-at-home/)
and [Charge at Work](https://www.holycross.com/charge-at-work/)
websites.
</t>
  </si>
  <si>
    <t>2019-04-02 15:18:56 UTC</t>
  </si>
  <si>
    <t xml:space="preserve">Plug-In Electric Vehicle (PEV) Parking Regulations </t>
  </si>
  <si>
    <t xml:space="preserve">Any vehicle that is not actively charging may not park in designated PEV
charging parking spaces. A PEV is presumed to not be charging if it is
parked at a charging station and is not connected to the charger for
longer than 30 minutes. Some exclusions apply, including for PEVs parked
at lodging or airports, and between the hours of 11pm and 5am. The
penalty for violation is \$182. (Reference [Colorado Revised
Statutes](http://www.lexisnexis.com/hottopics/Colorado/) 42-1-102,
42-4-1213, and 42-4-1701)
</t>
  </si>
  <si>
    <t>2019-07-02 22:34:21 UTC</t>
  </si>
  <si>
    <t>https://leg.colorado.gov/|http://www.lexisnexis.com/hottopics/Colorado/</t>
  </si>
  <si>
    <t xml:space="preserve">Public Electric Utility Services Authorization </t>
  </si>
  <si>
    <t xml:space="preserve">Public electric utilities may provide electricity to charge plug-in
electric vehicles (PEVs) as unregulated or regulated services and may
recover the costs of distribution system and infrastructure investments
to accommodate PEV charging. The Colorado Public Utilities Commission
(Commission) should consider revenues from charging PEVs in the
utilities service territory in evaluating the retail rate impact from
the development of electric vehicle supply equipment (EVSE), which
cannot exceed 0.005% of the total annual revenue requirements of the
utility.
Public electric utilities are required to file an application with the
Commission for widespread transportation electrification programs every
three years. Programs may include investments or incentives to
facilitate the deployment of customer- or utility-owned EVSE and
associated electrical equipment, facilitate electrification of public
transit and other vehicle fleets, rate designs or programs that
encourage PEV charging, and customer education, outreach, and incentive
programs that increase awareness of transportation electrification.
(Reference [Colorado Revised
Statutes](http://www.lexisnexis.com/hottopics/Colorado/) 40-1-103.3,
40-3-116, and 40-5-107)
</t>
  </si>
  <si>
    <t>2019-07-11 23:10:42 UTC</t>
  </si>
  <si>
    <t>Transportation Impacts Stakeholder Group</t>
  </si>
  <si>
    <t xml:space="preserve">The Colorado Department of Transportation (CDOT) will convene and engage
with a stakeholder group comprised of representatives of potentially
affected entities to examine and address impacts of new transportation
technologies and business models. The topics include funding
transportation infrastructure needed to support the adoption of
zero-emission vehicles (ZEV) and incentivizing the adoption of ZEVs for
use in commercial applications. CDOT reported on the progress and policy
recommendations of the stakeholder group during the 2019 presentation to
legislative oversight committees and implement actions by October 1,
2020. For more information, see the [2019 Emerging Mobility Impact
Study](https://www.codot.gov/library/studies/emerging-mobility-impact-study/emis-documents/2019-emis-report.pdf).
(Reference [Colorado Revised
Statutes](http://www.lexisnexis.com/hottopics/Colorado/) 43-1-125)
</t>
  </si>
  <si>
    <t>2019-07-11 23:15:09 UTC</t>
  </si>
  <si>
    <t>ELEC|HY|OTHER</t>
  </si>
  <si>
    <t>AIRQEMISSIONS|CCEINIT|OTHER</t>
  </si>
  <si>
    <t>STATION|MAN|GOV|OTHER</t>
  </si>
  <si>
    <t>Direct Current (DC) Fast Charging Plazas Program</t>
  </si>
  <si>
    <t xml:space="preserve">The Colorado Energy Office (CEO) is accepting applications for the ALT
Fuels Colorado Electric Vehicle (EV) DC Fast Charging Plazas Program.
Priority locations are near downtown areas, high-density housing,
commercial developments, transit hubs, and transportation network
company dense areas. Awardees must provide five years of continuous use.
Eligible applicants may receive grants up to 80% of project costs at
each proposed location. There will be two rounds of funding, and total
funding will not exceed \$4,000,000. For additional information,
including requirements and funding availability, see the CEO [EV DC Fast
Charging Plazas
Program](https://energyoffice.colorado.gov/ev-fast-charging-plazas)
website.
</t>
  </si>
  <si>
    <t>2020-07-13 00:56:21 UTC</t>
  </si>
  <si>
    <t xml:space="preserve">SIEA offers customers rebates for the purchase and installation of Level
2 EVSE and direct current (DC) fast EVSE.
  Technology Type                             Incentive Amounts
  ------------------------------------------- --------------------------------------
  Non-Networked Level 2                       50% of eligible costs, up to \$500
  Networked Level 2                           50% of eligible costs, up to \$1,000
  DC Fast with 50 kilowatt (kW) Peak Output   50% of eligible costs, up to \$3,000
  DC Fast with 100kW Peak Output              50% of eligible costs, up to \$5,000
For more information, including how to apply, see the SIEA [Electric
Vehicle Education](https://siea.com/empowereveducation/) website.
</t>
  </si>
  <si>
    <t>2020-07-13 01:02:09 UTC</t>
  </si>
  <si>
    <t>FLEET|MUD|IND</t>
  </si>
  <si>
    <t>Electric Vehicle (EV) Rebate - San Isabel Electric Association (SIEA)</t>
  </si>
  <si>
    <t xml:space="preserve">SIEA residential customers a \$500 rebate for the purchase of qualified
EVs. For more information, including how to apply, see the SIEA [EV
Education](https://siea.com/empowereveducation/) website.
</t>
  </si>
  <si>
    <t>2020-07-13 01:03:47 UTC</t>
  </si>
  <si>
    <t>Residential Electric Vehicle Supply Equipment (EVSE) Rebate â€“ Black Hills Energy</t>
  </si>
  <si>
    <t xml:space="preserve">Black Hills Energy offers residential customers a \$500 rebate for the
purchase and installation of a Level 2 EVSE. For more information,
including application details, see the [Ready
EV](https://www.blackhillsenergy.com/efficiency-and-savings/ready-ev)
website.
</t>
  </si>
  <si>
    <t>2020-07-13 01:05:55 UTC</t>
  </si>
  <si>
    <t>Non-Residential Electric Vehicle Supply Equipment (EVSE) Rebate â€“ Black Hills Energy</t>
  </si>
  <si>
    <t xml:space="preserve">Black Hills Energy offers non-residential customers rebates for the
purchase and installation of Level 2 EVSE. Rebates are available in the
following amounts:
::: {align="center"}
  Technology                 Customer Type               Rebate Amount
  ------------ ----------------------------------------- ------------------------
  Level 2                   Non-residential              Up to \$2,000 per port
  Level 2       Government and non-profit organizations  Up to \$3,000 per port
:::
For more information, including application details, see the [Ready
EV](https://www.blackhillsenergy.com/efficiency-and-savings/ready-ev)
website.
</t>
  </si>
  <si>
    <t>2020-07-13 01:13:50 UTC</t>
  </si>
  <si>
    <t>2020-08-03 15:12:20 UTC</t>
  </si>
  <si>
    <t>Climate Action Plan</t>
  </si>
  <si>
    <t xml:space="preserve">The Air Quality Control Commission (Commission) must adopt rules and
regulations to meet state-wide goals of reducing greenhouse gas (GHG)
emissions by 26% by 2025, 50% by 2050, and 90% by 2050, compared to 2005
GHG emission levels. To develop rules and regulations, the Commission
must identity and solicit input from communities that are
disproportionally impacted by GHG pollution and environmental risk, such
as minority, low-income, tribal, and indigenous populations. The
Division of Administration of the Department of Public Health and
Environment (Division) must report to the general assembly on a
bi-annual basis regarding the progress towards the GHG reduction targets
and make recommendation on future legislative actions to address climate
change.
On January 14, 2021, the Division released the [GHG Pollution Reduction
Roadmap](https://energyoffice.colorado.gov/climate-energy/ghg-pollution-reduction-roadmap)
with recommendations to reduce GHG pollution in the transportation
sector by 25% by 2025, 40% by 2030, and nearly 100% by 2050 to meet
state-wide GHG emission targets. Recommendations include securing new
revenue to fund infrastructure and incentives for electric cars, trucks,
and buses and that the Colorado Energy Office develop an Electric
Vehicle (EV) Equity Study to identify frontline communities who are
disproportionately affected by transportation pollution or experience
barriers to equitably access electric transportation.
(Reference [Colorado Revised
Statutes](http://www.lexisnexis.com/hottopics/Colorado/) 25-7-102,
25-7-103, and 25-7-105)
</t>
  </si>
  <si>
    <t>2021-07-14 00:57:00 UTC</t>
  </si>
  <si>
    <t>ELEC|OTHER</t>
  </si>
  <si>
    <t xml:space="preserve">The Colorado Community Enterprise, a government-owned business, is
authorized to implement grant, loan, or rebate programs for EVSE.
Funding may be issued for the following:
-   Public, workplace, transportation network company, and multi-unit
    dwelling EVSE installations;
-   EVSE installations for communities, including disproportionately
    impacted communities;
-   EVSE for medium- and heavy- duty electric vehicles (EVs) including,
    electrified refrigerated trailers;
-   Networks and plazas of direct current (DC fast) fast charging
    infrastructure; and,
-   Infrastructure needs to support the powering of hydrogen fuel cell
    motor vehicles.
(Reference [Senate Bill](https://leg.colorado.gov/bills) 260, 2021)
</t>
  </si>
  <si>
    <t>2021-06-17 00:00:00 UTC</t>
  </si>
  <si>
    <t>2021-07-14 01:06:53 UTC</t>
  </si>
  <si>
    <t>https://leg.colorado.gov/bills</t>
  </si>
  <si>
    <t>Plug-in Electric Vehicle (PEV) Special License Plate</t>
  </si>
  <si>
    <t xml:space="preserve">The Department of Revenue must issue a special license plate for PEVs.
The taxes and fees for the PEV license plates is the same as the amount
as the taxes and fees for regular motor vehicle license plates.
(Reference [House Bill](https://leg.colorado.gov/bills) 1141, 2021)
</t>
  </si>
  <si>
    <t>2021-07-14 03:18:35 UTC</t>
  </si>
  <si>
    <t>Clean Energy Career Program</t>
  </si>
  <si>
    <t xml:space="preserve">The State Council and the Department of Natural Resources must create an
industry driven energy sector career pathway for implementation before
the 2022-2023 academic year. The energy sector includes occupations and
activities relating to the development, installation, and maintenance of
products or technologies in the areas of plug-in electric vehicles,
electric vehicle supply equipment, hydrogen fuel cell technology, and
renewable natural gas. (Reference [House
Bill](https://leg.colorado.gov/bills) 1149, 2021)
</t>
  </si>
  <si>
    <t>2021-07-14 03:25:51 UTC</t>
  </si>
  <si>
    <t>Alternative Fuel and Fuel-Efficient Vehicle Acquisition and Emissions Reduction Requirements</t>
  </si>
  <si>
    <t xml:space="preserve">Cars and light-duty trucks purchased by state agencies must meet the
following requirements:
-   Have an average U.S. Environmental Protection Agency estimated fuel
    economy of at least 40 miles per gallon;
-   Comply with state fleet vehicle acquisition requirements set forth
    under the Energy Policy Act of 1992 (EPAct); and
-   Obtain the best achievable fuel economy per pound of carbon dioxide
    emitted for the applicable vehicle classes.
Alternative fuel vehicles (AFVs) that the state purchases to comply with
these requirements must be capable of operating on an EPAct-defined
alternative fuel that is available in the state.
In addition, all cars and light-duty trucks that the state purchases or
leases must be hybrid electric vehicles, plug-in hybrid electric
vehicles, or capable of using alternative fuel. All AFVs purchased or
leased must be certified to the California Air Resources Board\'s (ARB)
Ultra Low Emission Vehicle II (ULEV II) standard, and all light-duty
gasoline vehicles and hybrid electric vehicles the state purchases or
leases must be certified, at a minimum, to the California ARB ULEV II
standard. The Connecticut Department of Administrative Services must
report annually on the composition of the state fleet, including the
volume of alternative fuels used.
Vehicles that the Connecticut Department of Public Safety designates as
necessary for the Department of Public Safety to carry out its mission
are exempt from these provisions.
(Reference [Connecticut General Statutes](http://www.cga.ct.gov/)
4a-67d)
</t>
  </si>
  <si>
    <t>2009-01-09 00:00:00 UTC</t>
  </si>
  <si>
    <t>http://www.ct.gov/governorrell/cwp/browse.asp?a=1719&amp;bc=0&amp;c=18433|http://www.cga.ct.gov</t>
  </si>
  <si>
    <t>Alternative Fuel Vehicle (AFV) Procurement Preference</t>
  </si>
  <si>
    <t xml:space="preserve">In determining the lowest responsible qualified bidder for the award of
state contracts, the Connecticut Department of Administrative Services
may give a price preference of up to 10% for the purchase of AFVs or for
the purchase of conventional vehicles plus the conversion equipment to
convert the vehicles to dual or dedicated alternative fuel use. For
these purposes, alternative fuels are natural gas, hydrogen, propane, or
electricity used to operate a motor vehicle. (Reference [Connecticut
General Statutes](http://www.cga.ct.gov/) 4a-59)
</t>
  </si>
  <si>
    <t>2014-06-06 00:00:00 UTC</t>
  </si>
  <si>
    <t>2014-08-14 14:42:21 UTC</t>
  </si>
  <si>
    <t>AFTMKTCONV|ELEC|NG|PHEV</t>
  </si>
  <si>
    <t>http://www.cga.ct.gov/|http://www.cga.ct.gov/</t>
  </si>
  <si>
    <t>School Bus Emissions Reduction</t>
  </si>
  <si>
    <t xml:space="preserve">Each full-sized school bus with a Model Year (MY) 1994 or newer engine
must be equipped with specific emissions control systems, including
either: a closed crankcase filtration system and a level 1, level 2, or
level 3 device; an engine that the U.S. Environmental Protection Agency
(EPA) has certified as meeting MY 2007 emissions standards; or use of
compressed natural gas or other alternative fuel that EPA or the
California Air Resources Board has certified to reduce particulate
matter emissions by at least 85% as compared to ultra-low sulfur diesel
fuel. (Reference [Connecticut General Statutes](http://www.cga.ct.gov/)
14-164o)
</t>
  </si>
  <si>
    <t>http://www.cga.ct.gov/</t>
  </si>
  <si>
    <t xml:space="preserve">Connecticut joined California, Maine, Maryland, Massachusetts, New
Jersey, New York,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</si>
  <si>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19:44:46 UTC</t>
  </si>
  <si>
    <t>Reduced Registration Fee for Electric Vehicles (EVs)</t>
  </si>
  <si>
    <t xml:space="preserve">EVs are eligible for a reduced biennial vehicle registration fee of
\$57. For more information, refer to the Connecticut Department of Motor
Vehicles [Vehicle Registration
Fees](http://www.ct.gov/dmv/cwp/view.asp?a=802&amp;q=244546) website.
(Reference [Connecticut General Statutes](http://www.cga.ct.gov/)
14-49(f))
</t>
  </si>
  <si>
    <t xml:space="preserve">Vehicles powered exclusively by electricity are exempt from state motor
vehicle emissions inspections. For more information, see the
[Connecticut Emissions Program](http://ctemissions.com/) website.
(Reference [Connecticut General Statutes](http://www.cga.ct.gov/)
14-164c)
</t>
  </si>
  <si>
    <t>1993-07-01 00:00:00 UTC</t>
  </si>
  <si>
    <t>Hydrogen and Plug-In Electric Vehicle (PEV) Rebate</t>
  </si>
  <si>
    <t xml:space="preserve">The Connecticut Hydrogen and Electric Automobile Purchase Rebate Program
(CHEAPR) offers rebates for the incremental cost of the purchase or
lease of a hydrogen fuel cell electric vehicle (FCEV), all-electric
vehicle (EV), or plug-in hybrid electric vehicle (PHEV).
CHEAPR offers rebates of up to \$9,500 for the purchase or lease a new
eligible FCEV, EV, or PHEV. The manufacturer suggested retail price for
new eligible vehicles may not exceed \$60,000 for FCEV models and
\$42,000 for EV and PHEV models.
CHEAPR offers an additional rebate, Rebate Plus, for all applicants that
participate in a [state or federal income qualified
program](https://portal.ct.gov/-/media/DEEP/air/mobile/CHEAPR/CHEAPR---Rebate-Plus---Qualifying-State-and-Federal-Programs.pdf).
Connecticut residents that participate in certain income qualified
programs are also eligible to receive a rebate for the purchase or lease
of a [used eligible
vehicle](https://portal.ct.gov/DEEP/Air/Mobile-Sources/CHEAPR/CHEAPR---Used-Eligible-Vehicles).
Rebates are offered in the following amounts:
  Vehicle Type   CHEAPR Standard   Rebate Plus - New Vehicle   Rebate Plus - Used Vehicle
  -------------- ----------------- --------------------------- ----------------------------
  PHEV           \$750             \$1,500                     \$1,125
  EV             \$2,250           \$2,000                     \$3,000
  FCEV           \$7,500           \$2,000                     \$7,500
Rebates are available on a first-come, first-served basis. For more
information, see the Connecticut Department of Energy and Environmental
Protection
[CHEAPR](https://portal.ct.gov/DEEP/Air/Mobile-Sources/CHEAPR/CHEAPR---Home)
website.
(Reference [House Bill](https://www.cga.ct.gov/) 7424, 2019)
</t>
  </si>
  <si>
    <t>2019-06-26 00:00:00 UTC</t>
  </si>
  <si>
    <t>2021-07-27 00:15:37 UTC</t>
  </si>
  <si>
    <t>https://www.cga.ct.gov/</t>
  </si>
  <si>
    <t>Public Electric Vehicle Supply Equipment (EVSE) Requirements</t>
  </si>
  <si>
    <t xml:space="preserve">Owners and operators of public EVSE that require payment must allow
multiple payment options that allow access by the public. In addition,
payment should not require users to pay a subscription fee or obtain a
membership of any kind, however payment required may be based on price
schedules for such memberships. Owners and operators can impose
restrictions on the amount of time a vehicle can use the EVSE.
In addition, owners and operators of a public EVSE must disclose the
location and characteristics of each EVSE to the U.S. Department of
Energy\'s Alternative Fuels Data Center. Information that must be
disclosed includes, but is not limited to, address, voltage, and timing
restrictions.
(Reference [Connecticut General Statutes](http://www.cga.ct.gov/)
16-19ggg)
</t>
  </si>
  <si>
    <t>2016-06-07 00:00:00 UTC</t>
  </si>
  <si>
    <t>2016-07-12 20:38:19 UTC</t>
  </si>
  <si>
    <t>Electric Vehicle (EV) Registration Data</t>
  </si>
  <si>
    <t xml:space="preserve">The Department of Motor Vehicles (Department) must record the number of
EVs registered in Connecticut. An EV is defined as any plug-in electric
vehicle (PEV), fuel cell electric vehicle, plug-in hybrid electric
vehicle, or range-extended PEV. The data should be publicly available on
the Department\'s
[website](https://portal.ct.gov/DMV/News-and-Publications/News-and-Publications/Electric-vehicle-stats)
and include the number of EVs registered in state each year, and the
total number of EVs registered in the state. The Department must update
the information every six months. (Reference [Connecticut General
Statutes](http://www.cga.ct.gov/) 14-12(l))
</t>
  </si>
  <si>
    <t>2016-07-12 20:41:03 UTC</t>
  </si>
  <si>
    <t xml:space="preserve">An owner of an electric vehicle charging station is not defined as a
public utility. (Reference [Connecticut General
Statutes](http://www.cga.ct.gov/) 16-1)
</t>
  </si>
  <si>
    <t>2016-07-12 20:44:02 UTC</t>
  </si>
  <si>
    <t>Utility Company Electric Vehicle (EV) Charging Load Projection Requirement</t>
  </si>
  <si>
    <t xml:space="preserve">The Public Utilities Regulatory Authority requires electric distribution
companies to integrate EV charging load projections into distribution
planning. Projections will be based on the number of EVs registered in
the state as well as on projected fluctuation in EV sales. Electric
distribution companies must publish an annual report detailing the EV
charging load projections for the company\'s distribution planning.
(Reference [Connecticut General Statutes](http://www.cga.ct.gov/)
16-19fff)
</t>
  </si>
  <si>
    <t>2016-07-12 20:47:01 UTC</t>
  </si>
  <si>
    <t>AFP|OTHER</t>
  </si>
  <si>
    <t>Utility Company Plug-In Electric Vehicle (PEV) Rates</t>
  </si>
  <si>
    <t xml:space="preserve">Utility companies must evaluate if it is appropriate to implement PEV
time of day rates for residential and commercial customers. A
time-of-day rate is a rate for PEVs that is designed to reflect the cost
of electricity to the consumer at different times of the day. Utilities
that have already made this determination prior to July 1, 2017, are not
required to do so again. (Reference [Connecticut General
Statutes](http://www.cga.ct.gov/) 16-19f)
</t>
  </si>
  <si>
    <t>2018-05-29 00:00:00 UTC</t>
  </si>
  <si>
    <t>2018-06-30 00:17:50 UTC</t>
  </si>
  <si>
    <t>http://www.cga.ct.gov/|http://www.cga.ct.gov/|http://www.cga.ct.gov/</t>
  </si>
  <si>
    <t>Integrated Resources Plan Report</t>
  </si>
  <si>
    <t xml:space="preserve">The Department of Energy and Environmental Protection (DEEP), in
consultation with the electric distribution companies, must deliver a
plan that analyzes, among other things, the potential for electric
vehicles (EVs) to provide energy storage and other services to the
electric grid, and identify strategies to ensure that the grid is
prepared to support increased EV charging based on projections of sales
of EVs. The report must be delivered biennially. Reports are available
on the DEEP [Integrated Resources
Planning](https://portal.ct.gov/DEEP/Energy/Integrated-Resource-Planning/Integrated-Resource-Planning)
website. (Reference [Connecticut General
Statutes](http://www.cga.ct.gov/) 16a-3a and 16a-3e)
</t>
  </si>
  <si>
    <t>2016-07-12 20:51:26 UTC</t>
  </si>
  <si>
    <t>Heavy-Duty Vehicle Emissions Reduction Grants</t>
  </si>
  <si>
    <t xml:space="preserve">The Connecticut Department of Energy and Environmental Protection (DEEP)
allocates a portion of its designated funds from the [Volkswagen (VW)
Environmental Mitigation
Trust](https://www.epa.gov/enforcement/volkswagen-clean-air-act-civil-settlement)
for the replacement or repower of eligible heavy-duty on-road vehicles
through its Diesel Emissions Mitigation Program (Program). The Program
provides funding in the following amounts:
  Project Type                                                                           Funding Amount for Public Entities   Funding Amount for Private Entities
  -------------------------------------------------------------------------------------- ------------------------------------ -------------------------------------
  All-electric repower, including associated charging infrastructure                     65% of project costs                 60% of project costs
  Purchase of a new all-electric vehicle, including associated charging infrastructure   65% of project costs                 60% of project costs
  Repower of a new diesel or alternative fuel engine                                     45% of project costs                 40% of project costs
  Purchase of a new diesel or alternative fuel vehicle                                   35% of project costs                 25% of project costs
Vehicles that qualify for replacement or repower include model year (MY)
1992-2009 class 8 port drayage trucks, MY 1992 class 4-8 local freight
trucks, and MY 2009 and older class 4-8 school buses, shuttle buses, and
transit buses.
For more information, including application periods, see the DEEP [VW
Grant
Information](https://portal.ct.gov/DEEP/Air/Mobile-Sources/VW/VW-Settlement---Grants)
website.
</t>
  </si>
  <si>
    <t>2018-06-07 14:22:11 UTC</t>
  </si>
  <si>
    <t>AFTMKTCONV|ELEC|NG|PHEV|LPG</t>
  </si>
  <si>
    <t>MAN|FLEET</t>
  </si>
  <si>
    <t>Loans for Residential Charging or Natural Gas Fueling Infrastructure</t>
  </si>
  <si>
    <t xml:space="preserve">The Connecticut Green Bank offers Smart-E low-interest loans for
Connecticut PEV drivers to purchase Level 2 and DC fast electric vehicle
supply equipment (EVSE) or natural gas vehicle fueling equipment. To
qualify, applicants must own and occupy the residence at which the EVSE
or fueling equipment will be installed. For more information, see the
Connecticut Green Bank [Smart-E
Loans](https://ctgreenbank.com/programs/smart-e-loans/) website.
</t>
  </si>
  <si>
    <t>2018-07-09 20:00:32 UTC</t>
  </si>
  <si>
    <t>Plug-In Electric Vehicle (PEV) and EV Supply Equipment (EVSE) Rebates - Groton Utilities</t>
  </si>
  <si>
    <t xml:space="preserve">Groton Utilities offers a limited number of \$2,000 rebates for the
purchase of a new PEV and \$1,000 rebates for the lease of a new PEV.
Customers may also be eligible for a \$600 rebate for the installation
of a qualifying Level 2 EVSE. For more information, including
eligibility requirements and how to apply, see the Groton Utilities
[Electric Vehicle Rebate
Program](http://grotonutilities.com/electric-vehicle-rebate-program/)
website.
</t>
  </si>
  <si>
    <t>2019-02-08 21:12:02 UTC</t>
  </si>
  <si>
    <t xml:space="preserve">Plug-In Electric Vehicle (PEV) Parking Requirement </t>
  </si>
  <si>
    <t xml:space="preserve">An individual may not park a motor vehicle in a parking space equipped
with a public charging station unless that vehicle is a PEV. An
infraction applies for non-PEVs that park in spaces with public charging
stations. (Reference [Connecticut General
Statutes](http://www.cga.ct.gov/) 16-19ggg)
</t>
  </si>
  <si>
    <t>2019-07-12 00:00:00 UTC</t>
  </si>
  <si>
    <t>2019-09-10 21:08:48 UTC</t>
  </si>
  <si>
    <t>https://www.cga.ct.gov/asp/cgabillstatus/cgabillstatus.asp?selBillType=Bill&amp;bill_num=HB-7140|https://www.cga.ct.gov/2019/act/pa/pdf/2019PA-00161-R00HB-07140-PA.pdf</t>
  </si>
  <si>
    <t>Plug-In Electric Vehicle (PEV) and EV Supply Equipment (EVSE) Rebates - Norwich Public Utilities</t>
  </si>
  <si>
    <t xml:space="preserve">Norwich Public Utilities (NPU) offers eligible customers rebates for the
purchase or lease of a new or used PEV and the purchase and installation
of qualified EVSE. Rebates are offered in the following amounts:
Vehicle Type
Rebate Amount
New Plug-In Hybrid Electric Vehicle (PHEV)
\$1,000
New All Electric Vehicle (EV)
\$1,500
Used PHEV, Model Year (MY) 2019 or newer
\$500
Used EV, MY 2019 or newer
\$1,000
EVSE Type
Rebate Amount
Residential Level 2
\$1,000
Commercial, workplace or multifamily Level 2
\$3,000
Commercial, Public Level 2
\$4,000
For more information, including eligibility requirements and how to
apply, see the NPU [Electric Vehicle and Charging Rebate
Program](https://norwichpublicutilities.com/residential/electric-vehicle-charging-rebate-program/)
website.
</t>
  </si>
  <si>
    <t>2019-09-10 21:10:46 UTC</t>
  </si>
  <si>
    <t>State Fleet Greenhouse Gas Emissions Reduction</t>
  </si>
  <si>
    <t xml:space="preserve">AA Steering Committee on State Sustainability (Committee) will direct
executive branch agencies to reduce greenhouse gas (GHG) emissions from
vehicle fleets by expanding the "Lead by Example" program. The Committee
will develop actions to achieve GHG reduction goals set by the governor.
For more information and updates, see the [Lead By Example
Initiative](https://www.ct.gov/deep/cwp/view.asp?a=4405&amp;q=489980&amp;deepNav_GID=2121)
website. (Reference [Executive
Order](https://portal.ct.gov/Office-of-the-Governor/Governors-Actions/Executive-Orders)
2019-1)
</t>
  </si>
  <si>
    <t>2019-04-24 00:00:00 UTC</t>
  </si>
  <si>
    <t>2019-09-10 21:14:02 UTC</t>
  </si>
  <si>
    <t>https://afdc.energy.gov/laws/search?utf8=%E2%9C%93&amp;keyword=State+Fleet+Greenhouse+Gas+Emissions+Reduction&amp;loc%5B%5D=0&amp;loc%5B%5D=0&amp;loc%5B%5D=0&amp;loc%5B%5D=0&amp;loc%5B%5D=0&amp;loc%5B%5D=0&amp;loc%5B%5D=0&amp;loc%5B%5D=0&amp;loc%5B%5D=0&amp;loc%5B%5D=0&amp;loc%5B%5D=0&amp;loc%5B%5D=0&amp;loc%5</t>
  </si>
  <si>
    <t>State Building Electric Vehicle Charging Station Standards</t>
  </si>
  <si>
    <t xml:space="preserve">The Connecticut Department of Energy and Environment must develop
standards for construction of state buildings, which include standards
electric vehicle charging stations standards and meet or exceed
Leadership in Energy and Environmental Design (LEED) Silver levels.
(Reference [Connecticut General Statutes](http://www.cga.ct.gov/)
298-16a-38k)
</t>
  </si>
  <si>
    <t>2019-06-28 00:00:00 UTC</t>
  </si>
  <si>
    <t>2019-09-10 21:17:22 UTC</t>
  </si>
  <si>
    <t>https://www.cga.ct.gov/2019/ACT/pa/pdf/2019PA-00035-R00HB-05002-PA.pdf|https://www.cga.ct.gov/asp/cgabillstatus/cgabillstatus.asp?selBillType=Bill&amp;bill_num=HB05002&amp;which_year=2019</t>
  </si>
  <si>
    <t>Public Plug-In Electric Vehicle Charging Rate Pilot Program - Eversource</t>
  </si>
  <si>
    <t xml:space="preserve">Eversource offers a voluntary rate program for public, separately
metered, Level 2 or direct current (DC) fast electric vehicle supply
equipment. Eligibility for this rate is subject to the review and
approval of Eversource. For more information, visit the [Electric
Vehicle Rebate
Program](https://www.eversource.com/content/ct-c/business/my-account/billing-payments/about-your-bill/rates-tariffs/electric-vehicle-rate-program)
website.
</t>
  </si>
  <si>
    <t>2020-07-07 18:41:33 UTC</t>
  </si>
  <si>
    <t>Plug-In Electric Vehicle (PEV) Deployment Goal</t>
  </si>
  <si>
    <t xml:space="preserve">The Connecticut Department of Energy and Environmental Protection (DEEP)
released the [Electric Vehicle Roadmap for
Connecticut](http://www.dpuc.state.ct.us/DEEPEnergy.nsf/c6c6d525f7cdd1168525797d0047c5bf/f7ed4932eec438d0852585520001c81b/$FILE/EV%20Roadmap%20for%20Connecticut.pdf)
(Roadmap), a framework to accelerate PEV adoption. The Roadmap sets a
state goal for 20% of the statewide light-duty fleet, or 500,000
vehicles, to be PEVs by 2030. The Roadmap complements strategies
identified in the [Zero Emission Vehicle Deployment
Support](https://afdc.energy.gov/laws/11081), including fleet
electrification, expanding electric vehicle supply equipment (EVSE)
infrastructure, establishing EVSE interoperability criteria, minimizing
grid impacts, advancing building codes, streamlining permitting
requirements, leveraging incentives, and increasing education and
outreach. For more information, see the DEEP
[Roadmap](https://portal.ct.gov/DEEP/Climate-Change/EV-Roadmap) website.
</t>
  </si>
  <si>
    <t>2020-07-07 22:11:14 UTC</t>
  </si>
  <si>
    <t>2020-08-03 15:14:36 UTC</t>
  </si>
  <si>
    <t>Residential Electric Vehicle Supply Equipment (EVSE) Charging Rate Incentive â€“ Eversource</t>
  </si>
  <si>
    <t xml:space="preserve">Eversource offers residential customers an incentive of up to \$300 to
enroll in a demand response managed charging program. For more
information, see the Eversource
[ConnectedSolutions](https://www.eversource.com/content/ct-c/residential/save-money-energy/explore-alternatives/electric-vehicles/ev-charger-demand-response)
website.
</t>
  </si>
  <si>
    <t>2021-09-13 20:58:17 UTC</t>
  </si>
  <si>
    <t>Alternative Fuel Vehicle Acquisition Requirements</t>
  </si>
  <si>
    <t xml:space="preserve">Fleets that operate at least 10 vehicles in the District of Columbia
must ensure that 70% of newly purchased vehicles with a gross vehicle
weight rating (GVWR) of 8,500 pounds (lbs.) or less and 50% of vehicles
with a GVWR between 8,500 lbs. and 26,000 lbs. are clean fuel vehicles.
For the purpose of this requirement, a clean fuel is any fuel, including
diesel, ethanol (including E85), hydrogen, propane, natural gas,
reformulated gasoline, or other power source (including electricity)
used in a clean fuel vehicle that complies with standards and
requirements applicable to such vehicles. Certain exemptions apply.
(Reference [District of Columbia
Code](https://code.dccouncil.us/dc/council/code/) 50-702 and 50-703)
</t>
  </si>
  <si>
    <t>ETH|ELEC|HY|NG|PHEV|LPG</t>
  </si>
  <si>
    <t>https://code.dccouncil.us/dc/council/code/</t>
  </si>
  <si>
    <t>Alternative Fuel Vehicle Exemption from Driving Restrictions</t>
  </si>
  <si>
    <t xml:space="preserve">Certified clean fuel vehicles are exempt from time-of-day and
day-of-week restrictions and commercial vehicle bans if the vehicles are
part of a fleet that operates at least 10 vehicles in the District of
Columbia. This exemption does not permit unrestricted access to High
Occupancy Vehicle lanes, except for covered fleet vehicles that have
been certified by the U.S. Environmental Protection Agency as Inherently
Low Emission Vehicles (ILEV) and continue to be in compliance with
applicable ILEV emission standards. (Reference [District of Columbia
Law](https://dc.gov/page/laws-regulations-and-courts) L22-0257, 2019,
and [District of Columbia
Code](https://code.dccouncil.us/dc/council/code/) 50-702 and 50-714)
</t>
  </si>
  <si>
    <t>https://code.dccouncil.us/dc/council/code/|https://dc.gov/page/laws-regulations-and-courts</t>
  </si>
  <si>
    <t>Plug-In Electric Vehicle (PEV) Title Excise Tax Exemption</t>
  </si>
  <si>
    <t xml:space="preserve">Qualified PEVs are exempt from the excise tax imposed on an original
certificate of title. The original purchaser and subsequent purchasers
of the same vehicle are eligible for the excise tax exemption. The
District of Columbia Department of Motor Vehicles (DMV) determines which
PEVs qualify. For more information, see the District of Columbia
[Department of Motor Vehicles](https://dmv.dc.gov/node/155352) website.
(Reference [District of Columbia
Code](https://code.dccouncil.us/dc/council/code/) 50-2201.03(j)(3)(J))
</t>
  </si>
  <si>
    <t>2017-01-01 00:00:00 UTC</t>
  </si>
  <si>
    <t>2019-01-18 00:00:00 UTC</t>
  </si>
  <si>
    <t>2019-02-08 21:16:49 UTC</t>
  </si>
  <si>
    <t>http://dccouncil.us/|https://code.dccouncil.us/dc/council/code/</t>
  </si>
  <si>
    <t>Alternative Fuel Vehicle (AFV) Conversion and Infrastructure Tax Credit</t>
  </si>
  <si>
    <t xml:space="preserve">Businesses and individuals are eligible for an income tax credit of 50%
of the equipment and labor costs for the conversion of qualified AFVs,
up to \$19,000 per vehicle. A tax credit is also available for 50% of
the equipment and labor costs for the purchase and installation of
alternative fuel infrastructure on qualified AFV fueling property. The
maximum credit is \$1,000 per residential electric vehicle charging
station, and \$10,000 per publicly accessible AFV fueling station.
Qualified alternative fuels include, ethanol blends of at least 85%,
natural gas, propane, biodiesel, electricity, and hydrogen. This
incentive expires December 31, 2026. For more information, see the
[Office of Tax and
Revenue](https://otr.cfo.dc.gov/publication/alternative-fuel-vehicle-infrastructure-and-conversion-credits-faqs)
website. (Reference [District of Columbia
Code](https://code.dccouncil.us/dc/council/code/) 47-1806.12 through
47-1806.13, 47-1807.10 through 47-1807.11, and 47-1808.10 through
47-1808.11)
</t>
  </si>
  <si>
    <t>2014-06-24 00:00:00 UTC</t>
  </si>
  <si>
    <t>2014-07-22 14:48:14 UTC</t>
  </si>
  <si>
    <t>2026-12-31 00:00:00 UTC</t>
  </si>
  <si>
    <t>https://www.lexisnexis.com/hottopics/dccode/</t>
  </si>
  <si>
    <t>Alternative Fuel Vehicle and Infrastructure Support</t>
  </si>
  <si>
    <t xml:space="preserve">The Green Finance Authority (Authority) increases private investment in
clean transportation projects, including alternative fuel vehicles and
infrastructure. The Authority Board will manage and authorize the
Authority to issue bonds, establish the Authority Fund, and require the
Authority to publish an annual report. (Reference [District of Columbia
Code](https://code.dccouncil.us/dc/council/code/) 8-173.01 through
8-173.64)
</t>
  </si>
  <si>
    <t>2018-07-02 00:00:00 UTC</t>
  </si>
  <si>
    <t>2018-11-02 18:51:33 UTC</t>
  </si>
  <si>
    <t>https://code.dccouncil.us/dc/council/code</t>
  </si>
  <si>
    <t>Fuel Efficient Vehicle Title Excise Tax</t>
  </si>
  <si>
    <t xml:space="preserve">By January 1, 2020, the District of Columbia Department of Motor
Vehicles (DMV), in consultation with the District of Columbia Department
of Energy and Environment (DOEE), must revise the vehicle title excise
tax to vary based on the fuel efficiency of the vehicle seeking title.
The DMV and DOEE will develop a benchmark fuel efficiency standard.
Vehicles seeking title with a fuel efficiency above the benchmark
standard will pay a decreased excise tax amount or receive an excise tax
rebate. Vehicles seeking title with a fuel efficiency below the
benchmark standard will pay an increased excise tax amount. (Reference
[District of Columbia Code](https://code.dccouncil.us/dc/council/code/)
50-2201.03(j)(1A))
</t>
  </si>
  <si>
    <t>2019-02-08 21:21:17 UTC</t>
  </si>
  <si>
    <t>Utility Electric Vehicle Supply Equipment (EVSE) Program Authorization</t>
  </si>
  <si>
    <t xml:space="preserve">The District of Columbia Public Service Commission (Commission) may
consider applications by electric utilities to promote transportation
electrification through EVSE ownership or other related programs and
incentives. The Commission may approve applications that it finds are in
the public interest and consistent with the District's commitment to
greenhouse gas emissions reductions. (Reference [District of Columbia
Code](https://code.dccouncil.us/dc/council/code/) 50-721)
</t>
  </si>
  <si>
    <t>2019-02-08 21:32:53 UTC</t>
  </si>
  <si>
    <t>http://dccouncil.us/|"https://code.dccouncil.us/dc/council/code/</t>
  </si>
  <si>
    <t xml:space="preserve">The Executive Office of the Mayor will establish a transportation
electrification program that requires all public buses, light-duty
vehicles associated with privately-owned fleets that can transport 50 or
more passengers, commercial motor carriers, limousine service vehicles,
and taxis certified to operate in the District of Columbia to be ZEVs by
2045.
In addition, the District Department of Transportation, in partnership
with stakeholders, will develop a plan to encourage and promote the
adoption of ZEVs. The plan will include recommendations for strategies
to achieve at least 25% ZEV registrations by 2030 and the mayor's
transportation electrification program.
(Reference [District of Columbia
Code](https://code.dccouncil.us/dc/council/code/) 50-721 and 50-921.24)
</t>
  </si>
  <si>
    <t>2019-02-11 16:12:43 UTC</t>
  </si>
  <si>
    <t>http://dccouncil.us/|https://code.dccouncil.us/dc/council/code/|https://code.dccouncil.us/dc/council/code/</t>
  </si>
  <si>
    <t>Emissions Reduction Plan for Transportation Network Companies</t>
  </si>
  <si>
    <t xml:space="preserve">By February 1, 2022, and every two years thereafter, each private
vehicle-for-hire company must develop a greenhouse gas emissions
reduction plan, including actionable proposals to reduce emissions, and
submit it to the District of Columbia Public Service Commission. Plans
must include strategies to increase the proportion of vehicle-for-hire
drivers with zero emission vehicles (ZEVs) and to increase the
proportion of vehicle miles completed by ZEVs relative to total vehicle
miles traveled. (Reference [District of Columbia
Code](https://code.dccouncil.us/dc/council/code/) 50-721 and 50-741)
</t>
  </si>
  <si>
    <t>2019-02-11 16:14:37 UTC</t>
  </si>
  <si>
    <t>Regional Transportation and Climate Initiative (TCI)</t>
  </si>
  <si>
    <t xml:space="preserve">Delaware, District of Columbia (D.C.), Maine, Maryland, Massachusetts,
New Hampshire, New Jersey, New York, Pennsylvania, Rhode Island,
Vermont, and Virginia signed a [Declaration of
Intent](https://www.transportationandclimate.org/sites/default/files/TCI-declaration.pdf)
to create the TCI, a regional initiative to improve transportation,
develop a clean energy economy, and reduce carbon emissions and air
pollutants from the transportation sector. The signatory states and D.C.
agree to explore and develop policies and programs that result in
greater energy efficiency of regional transportation systems and reduce
emissions. Additionally, states support the deployment of clean vehicles
and fueling infrastructure, such as electric vehicle supply equipment,
to maximize the economic opportunities and emissions reductions. For
more information, see the
[TCI](https://www.transportationandclimate.org/) website.
</t>
  </si>
  <si>
    <t>2020-08-03 15:18:04 UTC</t>
  </si>
  <si>
    <t>Plug-In Electric Vehicle (PEV) Time-Of-Use Rate â€“ Pepco</t>
  </si>
  <si>
    <t xml:space="preserve">Pepco offers a TOU rate to residential customers that own or least PEVs
with an electric range of greater than 30. For more information, see the
Pepco [Rates &amp;
Tariffs](https://www.pepco.com/MyAccount/MyBillUsage/Pages/RatesTariffs.aspx)
website.
</t>
  </si>
  <si>
    <t>2021-07-13 20:11:37 UTC</t>
  </si>
  <si>
    <t xml:space="preserve">A person or entity that owns or operates electric vehicle supply
equipment, an electric vehicle charging station service company, or an
electric vehicle charging station service provider is not defined as a
public utility. (Reference [District of Columbia
Code](https://code.dccouncil.us/dc/council/code/sections/34-214.html)
34--214)
</t>
  </si>
  <si>
    <t>2021-07-21 18:12:02 UTC</t>
  </si>
  <si>
    <t>Vehicle-to-Grid Energy Credit</t>
  </si>
  <si>
    <t xml:space="preserve">Retail electricity customers with at least one grid-integrated electric
vehicle (EV) may qualify to receive kilowatt-hour credits for energy
discharged to the grid from the EV's battery at the same rate that the
customer pays to charge the battery. A grid-integrated EV is defined as
a battery-powered motor vehicle that has the ability for two-way power
flow between the vehicle and the electric grid as well as communications
hardware and software that allow for external control of battery
charging and discharging. (Reference [Delaware
Code](http://delcode.delaware.gov/index.shtml) Title 26, Chapter 10,
Section 1001 and 1014g)
</t>
  </si>
  <si>
    <t>2009-09-21 00:00:00 UTC</t>
  </si>
  <si>
    <t>http://delcode.delaware.gov/index.shtml</t>
  </si>
  <si>
    <t>Alternative Fuel Vehicle (AFV) Rebates</t>
  </si>
  <si>
    <t xml:space="preserve">As part of the Delaware Clean Transportation Incentive Program, the
Delaware Department of Natural Resources and Environmental Control
(DNREC) offers rebates for new or leased AFVs. The following rebate
amounts are applicable for vehicles purchased or leased before June 30,
2022:
&lt;div&gt;
  Qualifying Vehicles                                                       Rebate Amount
  ------------------------------------------------------------------------- ---------------
  All-electric vehicle (including vehicles with gasoline range extenders)   \$2,500
  Plug-in hybrid electric vehicle                                           \$1,000
  Dedicated propane or natural gas vehicle (NGV)                            \$1,500
  Bi-fuel propane or NGV                                                    \$1,350
  Dedicated heavy-duty NGV                                                  \$20,000
&lt;/div&gt;
Eligible applicants include Delaware residents, businesses,
organizations, and government entities. Rebates are limited to six
vehicles per fleet. Additional terms and conditions apply. For more
information, including application guidelines and participating dealers,
see the DNREC [Clean Fuel and Transportation
Initiatives](https://dnrec.alpha.delaware.gov/climate-coastal-energy/clean-transportation/)
website.
</t>
  </si>
  <si>
    <t>2020-01-24 16:04:22 UTC</t>
  </si>
  <si>
    <t xml:space="preserve">As part of the Delaware Clean Transportation Incentive Program, Delaware
Department of Natural Resources and Environmental Control (DNREC) offers
rebates for new Level 2 EVSE purchased for use at public, workplace,
commercial, and multi-unit dwelling (MUD) locations. Installation,
labor, and other costs are not eligible.
Rebates are available in the following amounts:
Rebate Amount (Maximum: \$3,500 single port/\$7,000 dual port)
Limit per Location
Commercial
Government and Nonprofit
Commercial
Government and Nonprofit
Public Access
75%
90%
6 EVSE ports
6 EVSE ports
Workplace
75%
90%
6 EVSE ports
6 EVSE ports
Fleet
75%
90%
6 EVSE ports
10 EVSE ports
MUD
90%
90%
10 EVSE ports
10 EVSE ports
Rebates are available on a first-come, first-served basis. Eligible
applicants include MUDs, businesses, organizations, non-profits,
government entities, schools, colleges, and universities. Additional
terms and conditions apply. For more information, including application
guidelines, see the DNREC [Electric Vehicle Charging Equipment
Rebates](https://dnrec.alpha.delaware.gov/climate-coastal-energy/clean-transportation/ev-charging-equipment-rebates/)
website.
</t>
  </si>
  <si>
    <t>2020-01-24 16:27:52 UTC</t>
  </si>
  <si>
    <t>Electric Vehicle Supply Equipment (EVSE) Rebate - Delaware Electric Cooperative (DEC)</t>
  </si>
  <si>
    <t xml:space="preserve">DEC offers a one-time \$200 rebate, in the form of a billing credit and
an additional \$5 monthly billing credit to customers if they do not
charge their plug-in electric vehicles during Beat the Peak alerts. For
more information, including eligibility requirements, see the DEC [Beat
the Peak](https://www.delaware.coop/btp/electric-vehicles) website.
</t>
  </si>
  <si>
    <t>2019-04-05 14:26:55 UTC</t>
  </si>
  <si>
    <t xml:space="preserve">The Delaware Department of Natural Resources and Environmental Control
(DNREC) provides funding for medium- and heavy-duty on-road and limited
off-road emission reduction projects. This grant program is funded by
Delaware\'s portion of the [Volkswagen Environmental Mitigation Trust
(VW)](https://www.epa.gov/enforcement/volkswagen-clean-air-act-civil-settlement).
For more information, including program guidance, application deadlines,
and funding availability, see the DNREC [VW Mitigation
Plan](https://dnrec.alpha.delaware.gov/air/mobile-sources/vw-mitigation-plan/)
website.
</t>
  </si>
  <si>
    <t>2019-02-06 22:31:46 UTC</t>
  </si>
  <si>
    <t>Electric Cooperative Investments</t>
  </si>
  <si>
    <t xml:space="preserve">Unclaimed electric cooperative capital credits may be used on
transportation electrification investments. Credit allocation reports
are required annually by January 20. (Reference [Delaware
Code](https://delcode.delaware.gov/) Title 26, Chapter 9, Subchapter I,
Section 909)
</t>
  </si>
  <si>
    <t>2019-07-31 00:00:00 UTC</t>
  </si>
  <si>
    <t>2019-10-28 18:03:38 UTC</t>
  </si>
  <si>
    <t>https://delcode.delaware.gov/|https://delcode.delaware.gov/sessionlaws/ga150/chp178.shtml</t>
  </si>
  <si>
    <t>Smart Grid Infrastructure Development</t>
  </si>
  <si>
    <t xml:space="preserve">All grid-integrated, plug-in electric vehicles in use by eligible
customers must meet applicable safety and performance standards put
forth by the National Electric Code, Institute of Electric and
Electronic Engineers, UL, and the Society of Automotive Engineers to
ensure that net metering customers comply with the electric supplier's
interconnection tariffs and operating guidelines. (Reference [Delaware
Code](https://delcode.delaware.gov/) Title 26, Chapter 10, Section
1014e)
</t>
  </si>
  <si>
    <t>2019-05-29 00:00:00 UTC</t>
  </si>
  <si>
    <t>2019-10-28 18:14:27 UTC</t>
  </si>
  <si>
    <t>Renewable Fuels Mandates and Standards</t>
  </si>
  <si>
    <t>STATION|PURCH|MAN|FLEET|IND</t>
  </si>
  <si>
    <t>https://delcode.delaware.gov/|https://delcode.delaware.gov/sessionlaws/ga150/chp024.shtml|https://delcode.delaware.gov/sessionlaws/ga150/chp024.shtml</t>
  </si>
  <si>
    <t xml:space="preserve">An entity that owns, operates, controls, or manages a facility that
supplies electricity to the public exclusively to charge plug-in
electric vehicles is not defined as a public utility. (Reference
[Delaware Public Service Commission](https://depsc.delaware.gov/)
19-0377)
</t>
  </si>
  <si>
    <t>2019-12-19 00:00:00 UTC</t>
  </si>
  <si>
    <t>2020-02-25 16:15:36 UTC</t>
  </si>
  <si>
    <t>Plug-In Electric Vehicle (PEV) Time-Of-Use (TOU) Rateâ€“ Delmarva Power</t>
  </si>
  <si>
    <t xml:space="preserve">Delmarva Power offers a Time-Of-Use (TOU) rate option to residential
customers that own PEVs. For more information, see the Delmarva Power
[PEV
Programs](https://www.delmarva.com/SmartEnergy/InnovationTechnology/Pages/ElectricVehicles/DE/ElectricVehicleProgram.aspx)
website.
</t>
  </si>
  <si>
    <t>2020-07-10 14:55:16 UTC</t>
  </si>
  <si>
    <t>Electric Vehicle (EV) Insurance Regulation</t>
  </si>
  <si>
    <t xml:space="preserve">Insurance companies may not impose surcharges on EVs based on factors
such as new technology, passenger payload, weight-to-horsepower ratio,
and the types of material used to manufacture the vehicle, unless the
Florida Office of Insurance Regulation receives actuarial data that
determines the surcharges are justified. (Reference [Florida
Statutes](http://www.flsenate.gov/Laws/) 627.06535)
</t>
  </si>
  <si>
    <t>http://www.flsenate.gov/Laws/</t>
  </si>
  <si>
    <t>Electric Vehicle Supply Equipment (EVSE) Financing Authorization</t>
  </si>
  <si>
    <t xml:space="preserve">Local governments may offer funding to property owners within their
jurisdiction to help finance EVSE installations on their property or
enter into a financing agreement for the same purpose. For additional
information, property owners should contact their local government.
(Reference [Florida Statutes](http://www.flsenate.gov/Laws/) 163.08)
</t>
  </si>
  <si>
    <t>2010-05-28 00:00:00 UTC</t>
  </si>
  <si>
    <t>Authorization for Alternative Fuel Infrastructure Incentives</t>
  </si>
  <si>
    <t xml:space="preserve">Local governments may use income from the infrastructure surtax to
provide loans, grants, or rebates to residential or commercial property
owners to install electric vehicle supply equipment, propane fueling
infrastructure, and natural gas fueling infrastructure, if a local
government ordinance authorizing this use is approved by referendum.
(Reference [Florida Statutes](http://www.flsenate.gov/Laws/) 206.9951
and 212.055)
</t>
  </si>
  <si>
    <t>2012-04-14 00:00:00 UTC</t>
  </si>
  <si>
    <t>2013-05-02 00:00:00 UTC</t>
  </si>
  <si>
    <t>http://www.flsenate.gov/Laws/|http://www.flsenate.gov/Session/Bills</t>
  </si>
  <si>
    <t>Electric Vehicle (EV) Charging Regulation Exemption</t>
  </si>
  <si>
    <t xml:space="preserve">EV charging made available to the public by a non-utility is not
considered a retail sale of electricity and, therefore, the rates,
terms, and conditions of EV charging services are not subject to
regulation. (Reference [Florida Statutes](http://www.flsenate.gov/Laws/)
366.94)
</t>
  </si>
  <si>
    <t>Electric Vehicle Supply Equipment (EVSE) Rules</t>
  </si>
  <si>
    <t xml:space="preserve">A person may not stop, stand, or park a vehicle that is not capable of
using EVSE in a parking space designated for plug-in electric vehicles.
To allow for consistency for consumers and the industry, the Florida
Department of Agriculture and Consumer Services must adopt additional
rules to provide definitions, methods of sale, labeling requirements,
and price-posting requirements for EVSE. (Reference [Florida
Statutes](http://www.flsenate.gov/Laws/) 366.94)
</t>
  </si>
  <si>
    <t>FLEET|GOV|OTHER|IND</t>
  </si>
  <si>
    <t>Plug-In Electric Vehicle (PEV) Rebate - OUC</t>
  </si>
  <si>
    <t xml:space="preserve">Orlando Utilities Commission (OUC) provides rebates of \$200 to
residential customers who purchase or lease an eligible new or preowned
PEV. Applicants must apply within six months of the purchase or lease of
the PEV. For more information, see the OUC [Electric
Vehicles](http://www.ouc.com/residential/save-energy-water-money/electric-vehicles-at-home)
website.
</t>
  </si>
  <si>
    <t>2017-07-11 16:18:31 UTC</t>
  </si>
  <si>
    <t xml:space="preserve">Brickell Energy\'s aFLoat Program offers two different incentives to
facilitate the installation of EVSE in Florida. Through the aFLoat Host
Agreement, Brickell Energy will cover the cost of hardware, network
service plans, management service, and warranties. Eligible hosts
include commercial real estate property owners and managers. Hosts must
cover the cost of installation. The aFLoat Rental Plan offers public and
commercial locations the EVSE hardware, network service plan, management
service, and warranties at a reduced fee. Additional terms and
conditions apply. For more information, see Brickell Energy\'s [aFLoat
Program](http://brickellenergy.com/afloat-program/) website.
</t>
  </si>
  <si>
    <t>2018-03-09 15:04:10 UTC</t>
  </si>
  <si>
    <t>LOANS|OTHER</t>
  </si>
  <si>
    <t>Electric Vehicle Supply Equipment (EVSE) Policies for Condominiums</t>
  </si>
  <si>
    <t xml:space="preserve">Condominium associations may not prohibit or restrict the installation
or use of EVSE in a homeowner\'s designated parking space. Condominium
associations may put reasonable restrictions on EVSE, but the policies
may not significantly increase the cost of the EVSE or prohibit
installation. Homeowners may be required to comply with applicable
safety codes and architectural standards, engage a licensed installation
contractor, provide a certificate of insurance, and reimburse the cost
of any increased insurance premium associated with the EVSE. The
homeowner of the parking space equipped with EVSE is responsible for the
cost of the installation, operation, maintenance, repair, removal, or
replacement of the station, as well as any resulting damage to the EVSE
or surrounding area. (Reference [Florida
Statutes](http://www.flsenate.gov/Laws/) 718.113)
</t>
  </si>
  <si>
    <t>2018-07-01 00:00:00 UTC</t>
  </si>
  <si>
    <t>2018-03-14 13:50:35 UTC</t>
  </si>
  <si>
    <t>http://www.flsenate.gov/|http://www.flsenate.gov/Laws/</t>
  </si>
  <si>
    <t>Electric Vehicle Supply Equipment (EVSE) Pilot Program - Duke Energy</t>
  </si>
  <si>
    <t xml:space="preserve">Duke Energy offers free Level 2 and direct current (DC) fast EVSE,
installation, warranty, and network connection services to its customers
through the Park &amp; Plug pilot program. Eligible entities include
multi-unit dwellings, workplaces, businesses, and areas along
high-traffic corridors. Site hosts are responsible for electricity costs
and must agree to participate in the pilot program through December
2022. Additional terms and conditions apply. New applications are not
being considered at this time (verified September 2021). For more
information, including application requirements, see the [Park &amp;
Plug](https://www.duke-energy.com/home/products/park-and-plug#tab-e3951399-274c-473d-b62c-97eeea3586e6)
website.
</t>
  </si>
  <si>
    <t>2018-10-10 13:13:13 UTC</t>
  </si>
  <si>
    <t>2022-12-31 00:00:00 UTC</t>
  </si>
  <si>
    <t>All-Electric Vehicle (EV) and Electric Vehicle Supply Equipment (EVSE) Rebates - KUA</t>
  </si>
  <si>
    <t xml:space="preserve">Kissimmee Utility Authority (KUA) provides rebates of \$100 to
residential customers for the purchase of a new EV and \$100 for the
purchase and installation of a home EVSE. The EV must be registered to
the customer's address and a proof of purchase is required. The EVSE
must be installed by a licensed electrical contractor and must meet all
state and local codes. Rebates are limited to one rebate per vehicle and
one EVSE rebate per household. For more information, see the KUA
[Rebates and Participating
Contractors](https://kua.com/energy-conservation-and-renewables/kua-rebates-and-participating-contractors/)
website.
</t>
  </si>
  <si>
    <t>2019-07-09 15:06:03 UTC</t>
  </si>
  <si>
    <t>State Highway Electrification Plan</t>
  </si>
  <si>
    <t xml:space="preserve">The Florida Department of Transportation (FDOT) must create a master
plan for the development of electric vehicle supply equipment (EVSE)
along the State Highway System by July 1, 2021. FDOT will also establish
staging area that will include EVSE at key locations along the State
Highway system to be used as emergency evacuation stops. FDOT published
the [Electric Vehicle Master
Plan](https://storymaps.arcgis.com/stories/ee330a41ee4b458e8e17587a17e53387)
in 2021. (Reference [Florida Statutes](https://www.flsenate.gov/Laws/)
339.287 and 338.236)
</t>
  </si>
  <si>
    <t>2020-06-10 00:00:00 UTC</t>
  </si>
  <si>
    <t>2020-05-11 18:19:32 UTC</t>
  </si>
  <si>
    <t>https://www.flsenate.gov/Laws/|https://www.flsenate.gov/Laws/</t>
  </si>
  <si>
    <t xml:space="preserve">An eligible business enterprise may claim an income tax credit for the
purchase and installation of qualified EVSE. The EVSE must be located in
Georgia and accessible to the public. The tax credit is for 10% of the
cost of the EVSE, up to \$2,500. For more information, including
eligibility requirements, see the Georgia Department of Natural
Resources [Clean Vehicle Tax
Credits](https://epd.georgia.gov/forms-permits/air-protection-branch-forms-permits/clean-vehicle-tax-credits)
website.
(Reference [Georgia Code](https://www.legis.ga.gov/) 48-7-40.16)
</t>
  </si>
  <si>
    <t>2015-07-01 00:00:00 UTC</t>
  </si>
  <si>
    <t>http://www.legis.state.ga.us/</t>
  </si>
  <si>
    <t xml:space="preserve">Alternative fuel vehicles (AFVs) displaying the proper alternative fuel
license plate may use HOV and HOT lanes, regardless of the number of
passengers. Qualified AFVs may also use the HOT lanes toll-free. AFVs
include plug-in electric vehicles and bi-fuel or dual-fuel vehicles that
operate on natural gas or propane. Applicants must provide proof they
have paid registration fees in full before receiving the license plate.
This exemption expires September 30, 2025. For more information on fees
and eligibility for the AFV license plate, see the [Georgia Department
of Public Safety](https://dps.georgia.gov/i-85-expres-lanes-hot-lanes)
websites. (Reference [Georgia
Code](http://www.legis.ga.gov/en-US/default.aspx) 32-9-4, 40-2-86.1, and
40-6-54)
</t>
  </si>
  <si>
    <t>2009-11-05 00:00:00 UTC</t>
  </si>
  <si>
    <t>2015-05-04 00:00:00 UTC</t>
  </si>
  <si>
    <t>2015-05-05 18:13:50 UTC</t>
  </si>
  <si>
    <t>2025-10-01 00:00:00 UTC</t>
  </si>
  <si>
    <t>http://www.legis.ga.gov/en-US/default.aspx|http://www.legis.ga.gov/en-US/default.aspx</t>
  </si>
  <si>
    <t>Plug-In Electric Vehicle (PEV) Charging Rate Incentive - Georgia Power</t>
  </si>
  <si>
    <t xml:space="preserve">Georgia Power offers a time-of-use electricity rate for residential
customers who own a PEV. Eligible customers must own a smart charger
capable of separately metering charger usage. For more information, see
the Georgia Power [Electric
Vehicles](https://www.georgiapower.com/residential/billing-and-rate-plans/pricing-and-rate-plans/plug-in-ev.html)
website.
</t>
  </si>
  <si>
    <t>2020-05-11 19:10:17 UTC</t>
  </si>
  <si>
    <t>Alternative Fuel and Advanced Vehicle Job Creation Tax Credit</t>
  </si>
  <si>
    <t xml:space="preserve">A business that manufactures alternative energy products for use in
battery, biofuel, and electric vehicle enterprises may claim an annual
tax credit for five years. The amount of the tax credit is based on the
number of eligible new full-time employee jobs. Qualified entities must
be defined as business enterprises, which do not include retail
businesses. Credit amounts differ depending on how the county in which
the business is located ranks based on unemployment rates and income
levels. Other conditions apply. (Reference [Georgia
Code](https://www.legis.ga.gov/) 48-7-40)
</t>
  </si>
  <si>
    <t>BIOD|ETH|ELEC|HEV|PHEV</t>
  </si>
  <si>
    <t>Alternative Fuel Vehicle (AFV) Annual Fee</t>
  </si>
  <si>
    <t xml:space="preserve">All-electric, natural gas, and propane vehicles are subject to an annual
licensing fee of \$320.65 for commercial vehicles and \$213.70 for
non-commercial vehicles. These fees apply to plug-in hybrid electric
vehicles and flexible fuel vehicles only if they have an AFV license
plate.
AFV license plates are subject to a one-time manufacturing fee of \$25,
an annual \$20 registration fee, and a \$35 special tag fee. Electric,
natural gas, propane, bi-fuel, and dual-fuel vehicles are eligible for
an AFV license plate.
For more information, see the [Georgia Department of Revenue Motor
Vehicle Policy
Bulletin](https://dor.georgia.gov/alternative-fuel-vehicles-annual-licensing-fees-policy-bulletin)
and the [Annual AFV
Fee](https://dor.georgia.gov/annual-alternative-fuel-vehicle-fees-faq)
website. (Reference [Georgia Code](https://law.justia.com/georgia/)
40-2-86.1 and 40-2-151)
</t>
  </si>
  <si>
    <t>2019-12-20 22:32:52 UTC</t>
  </si>
  <si>
    <t>http://www.legis.state.ga.us/|http://www.legis.ga.gov/en-US/default.aspx</t>
  </si>
  <si>
    <t>Electric Vehicle Supply Equipment (EVSE) Rebate â€“ Georgia Power</t>
  </si>
  <si>
    <t xml:space="preserve">Georgia Power offers residential customers a \$250 rebate for Level 2
EVSE installed between January 1, 2020, and December 31, 2020. For more
information, including eligible EVSE and how to apply, see the Georgia
Power [Electric Vehicles](https://www.georgiapower.com/electricvehicles)
website.
</t>
  </si>
  <si>
    <t>2020-05-11 19:12:24 UTC</t>
  </si>
  <si>
    <t>Alternative Fuel Standard Development</t>
  </si>
  <si>
    <t xml:space="preserve">The state of Hawaii is responsible for facilitating the development of
alternative fuels and supporting the attainment of a statewide
alternative fuels standard. According to this standard, alternative
fuels will provide 20% of highway fuel demand by 2020 and 30% by 2030.
For the purposes of the alternative fuels standard, cellulosic ethanol
is equivalent to 2.5 gallons of non-cellulosic ethanol. (Reference
[Hawaii Revised Statutes](http://www.capitol.hawaii.gov/) 196-42)
</t>
  </si>
  <si>
    <t>2006-06-26 00:00:00 UTC</t>
  </si>
  <si>
    <t>2010-06-25 00:00:00 UTC</t>
  </si>
  <si>
    <t>http://www.capitol.hawaii.gov/</t>
  </si>
  <si>
    <t>Clean Transportation Promotion</t>
  </si>
  <si>
    <t xml:space="preserve">The state of Hawaii has signed a memorandum of understanding (MOU) with
the U.S. Department of Energy to collaborate to produce 70% of the
state\'s energy needs from energy-efficient and renewable sources by
2030 and 100% of the state\'s energy needs from energy-efficient and
renewable sources by 2045. This effort is part of the Hawaii Clean
Energy Initiative. The goals of the partnership include defining the
structural transformation required to transition the state to a clean
energy-dominated economy; demonstrating and fostering innovation in the
use of clean energy, including alternative fuels and advanced vehicle
technologies; creating opportunities for the widespread distribution of
clean energy benefits; establishing an open learning model for other
states and entities to adopt; and building a workforce with
cross-cutting skills to support a clean energy economy in the state. For
more information, see the
[MOU](http://www.hawaiicleanenergyinitiative.org/storage/pdfs/HI-DOE_MOU_9.15.14.pdf)
and [Hawaii Clean Energy
Initiative](http://www.hawaiicleanenergyinitiative.org/) website.
(Reference [Hawaii Revised Statutes](http://www.capitol.hawaii.gov/)
196-10.5)
</t>
  </si>
  <si>
    <t>2008-01-28 00:00:00 UTC</t>
  </si>
  <si>
    <t>2015-07-10 14:58:14 UTC</t>
  </si>
  <si>
    <t>Plug-In Electric Vehicle (PEV) Parking Requirement</t>
  </si>
  <si>
    <t xml:space="preserve">All parking facilities that are available for use by the general public
and include at least 100 parking spaces must designate at least one
parking space specifically for PEVs, provided that no parking spaces
required by the Americans with Disabilities Act Accessibility Guidelines
are reduced or displaced. Spaces must be clearly marked and equipped
with electric vehicle supply equipment (EVSE). An owner of multiple
parking lots may designate and install EVSE in fewer parking spaces than
required in one or more parking lots, as long as the owner meets the
requirement for total number of aggregate spaces for all parking lots. A
fee of \$50-100 applies for non-PEVs that park in spaces designated for
PEVs. (Reference [Hawaii Revised
Statutes](http://www.capitol.hawaii.gov/) 291-71 and 291-72)
</t>
  </si>
  <si>
    <t>2009-06-25 00:00:00 UTC</t>
  </si>
  <si>
    <t>2012-06-30 00:00:00 UTC</t>
  </si>
  <si>
    <t>Alternative Fuel and Advanced Vehicle Acquisition and Rental Requirements</t>
  </si>
  <si>
    <t xml:space="preserve">State and county agencies must purchase light-duty vehicles that reduce
petroleum consumption. Vehicle purchasing priority is as follows:
1.  Zero-emission vehicles;
2.  Plug-in hybrid electric vehicles (PEVs);
3.  Other alternative fuel vehicles; and
4.  Hybrid electric vehicles (HEVs).
Exemptions may apply. State agencies must purchase the most
fuel-efficient vehicle available that meets agency needs, use
alternative fuels and ethanol blended gasoline when available, evaluate
a purchase preference for biodiesel blends, and promote the efficient
operation of vehicles. For the purpose of this requirement, an
alternative fuel is defined as an alcohol fuel, an alcohol fuel blend
containing at least 85% alcohol, natural gas, liquefied petroleum gas
(propane), hydrogen, biodiesel, a biodiesel blend containing at least
20% biodiesel, a fuel derived from biological materials, or electricity
generated from off-board energy sources.
State employees renting a vehicle for government business must rent
either PEVs or HEVs. Rental rates for PEVs and HEVs must be comparable
to that of a conventional internal combustion engine vehicle equivalent.
For more information, see the Hawaii State Energy Office\'s [Vehicle
Purchasing
Guidelines](http://energy.hawaii.gov/lead-by-example/programsachieving-efficiencylead-by-examplevehicle-purchasing-guidelines)
website. (Reference [House Bill](http://www.capitol.hawaii.gov/) 552,
2021, [House Bill](http://www.capitol.hawaii.gov/) 424, 2021, and
[Hawaii Revised Statutes](http://www.capitol.hawaii.gov/) 103D-412 and
196-9)
</t>
  </si>
  <si>
    <t>2021-06-25 00:00:00 UTC</t>
  </si>
  <si>
    <t>2021-07-13 18:44:42 UTC</t>
  </si>
  <si>
    <t>http://www.capitol.hawaii.gov/|http://www.capitol.hawaii.gov/|http://www.capitol.hawaii.gov/</t>
  </si>
  <si>
    <t>Electric Vehicle Supply Equipment (EVSE) Policies for Multi-Family Residences</t>
  </si>
  <si>
    <t xml:space="preserve">A multi-family residential dwelling or townhouse owner may install EVSE
on or near a parking stall at the dwelling as long as the EVSE is in
compliance with applicable rules and specifications, the EVSE is
registered with the private entity within 30 days of installation, and
the homeowner receives consent from the private entity if the EVSE is
placed in a common area. Private entities may adopt rules that restrict
the placement and use of EVSE but may not charge a fee for the
placement. The EVSE owner is responsible for any damages resulting from
the installation, maintenance, repair, removal, or replacement of the
EVSE. A private entity includes associations of homeowners, community
associations, condominium associations, cooperatives, or any
nongovernmental entity with covenants.
A working group within the Hawaii Department of Business, Economic
Development, and Tourism identified and examined the issues regarding
multi-family dwelling EVSE requests to private entities. The group
[reported its
findings](https://files.hawaii.gov/dbedt/annuals/2015/2015-act-164-installation-of-ev-charging-stations.pdf)
and recommendations to the state legislature in December 2015.
(Reference [Hawaii Revised Statutes](http://www.capitol.hawaii.gov/)
196-7.5)
</t>
  </si>
  <si>
    <t>2010-06-30 00:00:00 UTC</t>
  </si>
  <si>
    <t>2015-07-13 15:00:44 UTC</t>
  </si>
  <si>
    <t>http://www.capitol.hawaii.gov/|http://www.capitol.hawaii.gov/</t>
  </si>
  <si>
    <t xml:space="preserve">Hawaiian Electric Company and its subsidiaries, Maui Electric Company
and Hawaii Electric Light Company, offer time-of-use (TOU) rates for
residential, multi-unit dwelling, electric bus fleet facility, and
commercial customers. The TOU rates are available to customers on Oahu,
Molokai, Maui, and Hawaii Island. Hawaiian Electric also offers a TOU
rate for customers who charge their PEV at Hawaii Electric's publicly
available direct current (DC) fast stations. For more information, see
the [Hawaiian Electric
Vehicles](https://www.hawaiianelectric.com/clean-energy-hawaii/electric-vehicles)
website.
</t>
  </si>
  <si>
    <t>2018-08-09 15:52:54 UTC</t>
  </si>
  <si>
    <t xml:space="preserve">An entity that owns, controls, operates, or manages a plant or facility
primarily used to charge or discharge a vehicle battery that provides
power for vehicle propulsion is not defined as a public utility.
(Reference [Hawaii Revised Statutes](http://www.capitol.hawaii.gov/)
269-1)
</t>
  </si>
  <si>
    <t xml:space="preserve">Owners of plug-in electric vehicles and AFVs must pay an annual fee of
\$50, in addition to standard registration fees. Fees contribute to the
State Highway Fund. (Reference [Hawaii Revised
Statutes](https://www.capitol.hawaii.gov/) 249-31)
</t>
  </si>
  <si>
    <t>2019-05-06 00:00:00 UTC</t>
  </si>
  <si>
    <t>2019-06-10 19:33:24 UTC</t>
  </si>
  <si>
    <t>https://www.capitol.hawaii.gov/|https://www.capitol.hawaii.gov/</t>
  </si>
  <si>
    <t xml:space="preserve">Electric Vehicle Supply Equipment (EVSE) Rebates â€“ Hawaii Energy </t>
  </si>
  <si>
    <t xml:space="preserve">Hawaii Energy administers the Electric Vehicle Charging Station rebate
program on behalf of the Hawaii Public Utilities Commission, which
offers rebates to commercial and multifamily dwelling customers for the
installation of Level 2 and direct current (DC) fast EVSE. Eligible
applicants include individuals, non-profit organizations, private
businesses, government entities, and homeowner associations or
authorized entities on behalf of multi-unit dwellings. Rebates are
available for new and retrofitted EVSE. Rebates are awarded on a
first-come, first-served basis while funding lasts. A total of \$100,000
is available for eligible EVSE projects installed between July 1, 2021,
and June 30, 2022. For more information, including program eligibility
and requirements, see the Hawaii Energy [Electric Vehicle Charging
Station](https://hawaiienergy.com/for-business/rebates/electric-vehicle-charging-stations)
website.
</t>
  </si>
  <si>
    <t>2021-06-24 00:00:00 UTC</t>
  </si>
  <si>
    <t>2020-07-09 21:20:18 UTC</t>
  </si>
  <si>
    <t>RBATE|TAX</t>
  </si>
  <si>
    <t>https://www.capitol.hawaii.gov/session2019/bills/GM1244_.PDF|https://www.capitol.hawaii.gov/</t>
  </si>
  <si>
    <t>Electric Vehicle Supply Equipment (EVSE) Rebate Program Authorization</t>
  </si>
  <si>
    <t xml:space="preserve">The Hawaii Public Utility Commission (PUC) is authorized to establish an
EVSE rebate program. The PUC may contract with a third-party,
non-government entity to administer, operate, and manage the rebate
program. The EVSE rebate program may award up to \$500,000 annually. The
Hawaii Legislature established a special fund within the PUC to support
the EVSE Rebate Program. The special fund receives \$0.03 of the tax
collected from each barrel of petroleum product sold by a distributor to
any retail dealer or end user in Hawaii. (Reference [House
Bill](https://www.capitol.hawaii.gov/) 1142, 2021, and [Hawaii Revised
Statutes](https://www.capitol.hawaii.gov/) 269-72 and 269-73)
</t>
  </si>
  <si>
    <t>2019-07-01 00:00:00 UTC</t>
  </si>
  <si>
    <t>2021-07-13 18:27:17 UTC</t>
  </si>
  <si>
    <t>Vehicle Performance Contracts</t>
  </si>
  <si>
    <t xml:space="preserve">State agencies must identify and evaluate energy efficiency program
contracts to implement, including vehicle and related infrastructure
programs, as well as vehicle maintenance or fuel cost savings as they
relate to a fleet's energy efficiency program. Energy performance
contracts may include installation of electric vehicle supply equipment
infrastructure. (Reference [Hawaii Revised
Statutes](https://www.capitol.hawaii.gov/) 36-42).
</t>
  </si>
  <si>
    <t>2020-07-09 21:58:34 UTC</t>
  </si>
  <si>
    <t>https://www.capitol.hawaii.gov/|www.capitol.hawaii.gov</t>
  </si>
  <si>
    <t>2020-08-03 15:21:16 UTC</t>
  </si>
  <si>
    <t xml:space="preserve">The Green Infrastructure Special Fund offers loans and a revolving
credit line of up to \$50,000,000 to eligible entities for the purchase
or lease of electric vehicles and the installation of electric vehicle
supply equipment. Eligible entities include public, private, and
non-profit borrowers. For more information, see the Hawaii Green
Infrastructure Authority website. (Reference [Senate
Bill](https://www.capitol.hawaii.gov/) 932, 2021, and [Hawaii Revised
Statutes](https://www.capitol.hawaii.gov/) 196-65)
</t>
  </si>
  <si>
    <t>2021-06-29 00:00:00 UTC</t>
  </si>
  <si>
    <t>2021-07-13 18:01:54 UTC</t>
  </si>
  <si>
    <t>https://www.capitol.hawaii.gov/</t>
  </si>
  <si>
    <t xml:space="preserve">At least 10% of new light-duty vehicles purchased by institutions under
the control of the state fleet director, including the Iowa Department
of Transportation, Board of Directors of Community Colleges, Board of
Regents, Commission for the Blind, and Department of Corrections must be
capable of operating on alternative fuels. Vehicles and trucks purchased
and directly used for law enforcement and off-road maintenance work are
exempt from this requirement. (Reference [Iowa
Code](https://www.legis.iowa.gov/index.aspx) 8A.362, 216B.3, 260C.19A,
262.25A, 307.21 and 904.312A)
</t>
  </si>
  <si>
    <t>https://www.legis.iowa.gov/index.aspx</t>
  </si>
  <si>
    <t>Alternative Fuel Vehicle (AFV) Demonstration Grant Authorization</t>
  </si>
  <si>
    <t xml:space="preserve">The Iowa Department of Natural Resources (Department) may award
demonstration grants to individuals who purchase vehicles that operate
on alternative fuels, including but not limited to E85, biodiesel,
compressed natural gas, electricity, solar energy, or hydrogen.
Individuals may use the grants to conduct research connected with the
fuel or vehicle. Grant funding to purchase the vehicle is available if
the Department retains the title of the vehicle, the vehicle is used for
research, and the proceeds from the eventual sale of the vehicle are
used for additional research. Grants are subject to funding
availability. (Reference [Iowa Code](https://www.legis.iowa.gov/)
214A.19)
</t>
  </si>
  <si>
    <t>2019-05-10 00:00:00 UTC</t>
  </si>
  <si>
    <t>2019-07-09 17:52:56 UTC</t>
  </si>
  <si>
    <t>BIOD|ETH|ELEC|HY|NG|PHEV</t>
  </si>
  <si>
    <t>https://www.legis.iowa.gov/|https://www.legis.iowa.gov/</t>
  </si>
  <si>
    <t>Alternative Fuel Vehicle (AFV) Conversion Registration</t>
  </si>
  <si>
    <t xml:space="preserve">When a motor vehicle is modified to use a different fuel type or more
than one type of fuel, the vehicle\'s registered owner must notify the
county treasurer of the new fuel type or alternative fuel types within
30 days. If the vehicle is able to use a special fuel, the county
treasurer will issue a special fuel identification sticker. (Reference
[Iowa Code](https://www.legis.iowa.gov/index.aspx) 321.41)
</t>
  </si>
  <si>
    <t>Alternative Fuel Production Tax Credits</t>
  </si>
  <si>
    <t xml:space="preserve">The High Quality Jobs Program offers state tax incentives to business
projects for the production of biomass or alternative fuels. Incentives
may include an investment tax credit equal to a percentage of the
qualifying investment, amortized over five years; a refund of state
sales, service, or use taxes paid to contractors or subcontractors
during construction; an increase of the state\'s refundable research
activities credit; and a local property tax exemption of up to 100% of
the value added to the property. For more information, refer to the
[High Quality Jobs
Program](https://www.iowaeda.com/grow/high-quality-jobs/) website.
(Reference [Iowa Code](https://www.legis.iowa.gov/index.aspx) 15.335 and
422.10)
</t>
  </si>
  <si>
    <t>2014-05-01 00:00:00 UTC</t>
  </si>
  <si>
    <t>AFP</t>
  </si>
  <si>
    <t>Alternative Fuel Tax</t>
  </si>
  <si>
    <t xml:space="preserve">Alternative fuels used as vehicle fuel are taxed as follows:
-   Compressed natural gas is subject to the state fuel excise tax of
    \$0.31 per gasoline gallon equivalent, measured at 5.66 pounds
    (lbs.) or 126.67 cubic feet at a base temperature of 60 degrees
    Fahrenheit and a pressure of 14.73 lbs. per square inch;
-   Liquefied natural gas is subject to the excise tax of \$0.325 per
    diesel gallon equivalent (DGE), measured at 6.06 lbs.;
-   Propane is subject to the excise tax of \$0.30 per gallon;
-   E85 is subject to the excise tax of \$0.290 per gallon;
-   Hydrogen is subject to the excise tax of \$0.65 per DGE, measured at
    2.49 lbs.; and
-   Electricity is subject to the excise tax of \$0.026 per
    kilowatt-hour of fuel delivered or placed into a battery or other
    energy storage device of an electric motor vehicle at any location
    in Iowa other than a residence.
(Reference [Iowa Code](https://www.legis.iowa.gov/index.aspx) 452A.2,
452A.3, and 452A.86)
</t>
  </si>
  <si>
    <t>2014-03-26 00:00:00 UTC</t>
  </si>
  <si>
    <t>2019-05-16 00:00:00 UTC</t>
  </si>
  <si>
    <t>2019-07-09 17:56:53 UTC</t>
  </si>
  <si>
    <t>STATION|PURCH|FLEET|IND</t>
  </si>
  <si>
    <t>https://www.legis.iowa.gov/index.aspx|https://www.legis.iowa.gov/index.aspx|https://www.legis.iowa.gov/index.aspx</t>
  </si>
  <si>
    <t>Plug-In Electric Vehicle (PEV) Infrastructure Study</t>
  </si>
  <si>
    <t xml:space="preserve">The Iowa Economic Development Authority (IEDA), in collaboration with
the Iowa Department of Transportation and Iowa utility industry,
conducted a study of PEV charging infrastructure to evaluate costs and
benefits associated with different options for PEV infrastructure
support. IEDA submitted the [study
report](https://www.iowaeconomicdevelopment.com/userdocs/news/IEDA_EVRpt_022019.pdf)
to the general assembly in February 2019. For more information, see the
IEDA [Energy Plans and
Reports](https://www.iowaeda.com/iowa-energy-office/plan/) website.
</t>
  </si>
  <si>
    <t>2018-05-04 00:00:00 UTC</t>
  </si>
  <si>
    <t>2019-07-09 17:59:45 UTC</t>
  </si>
  <si>
    <t xml:space="preserve">The Iowa Department of Transportation (IowaDOT) provides funding for
medium- and heavy-duty on-road new diesel, alternative fuel vehicles, or
engine repowers and replacements, as well as off-road repowers and
replacements. Both government and non-government entities that own and
operate diesel fleets and equipment are eligible for funding. Vehicles
and equipment that qualify for replacement or repower include:
-   Model Year (MY) 2009 or older Class 4-8 school buses, shuttle buses,
    and transit buses;
-   MY 1992-2009 Class 4-7 local freight trucks;
-   MY 1992-2009 Class 8 drayage trucks; and
-   Freight switchers, ferries and tugs, marine vessel shore power,
    airport ground equipment, forklifts, and port cargo handling
    equipment.
This grant program is funded by Iowa\'s portion of the [Volkswagen
Environmental Mitigation
Trust](https://www.epa.gov/enforcement/volkswagen-clean-air-act-civil-settlement).
For more information, including how to apply, see the IowaDOT
[Volkswagen Clean Air Act Partial
Settlements](https://iowadot.gov/VWSettlement/default.aspx) website.
</t>
  </si>
  <si>
    <t>2018-12-05 18:23:43 UTC</t>
  </si>
  <si>
    <t>AFTMKTCONV|BIOD|ETH|ELEC|HY|NG|LPG</t>
  </si>
  <si>
    <t xml:space="preserve">PEV owners must pay an annual fee in addition to standard registration
fees. All-electric vehicle (EV) owners must pay an annual fee of \$97.50
and plug-in hybrid electric vehicle (PHEV) owners must pay an annual fee
of \$48.75. The EV fee will increase to \$130 and the PHEV fee to \$65
on January 1, 2022.
</t>
  </si>
  <si>
    <t>2019-05-24 21:59:56 UTC</t>
  </si>
  <si>
    <t>https://www.legis.iowa.gov/|http://www.legis.iowa.gov/</t>
  </si>
  <si>
    <t>Electricity Dealer License</t>
  </si>
  <si>
    <t xml:space="preserve">Beginning on July 1, 2023, a person may not sell or dispense electricity
as a vehicle fuel at a location other than a residence or otherwise act
as a licensed electricity fuel dealer or user unless the person holds a
valid license issued by the Iowa Department of Revenue (Department). To
obtain a license, a person must file an application with the Department.
(Reference [House File](https://www.legis.iowa.gov/) 767, 2019, and
[Iowa Code](http://www.legis.iowa.gov/) 452A.42)
</t>
  </si>
  <si>
    <t>2019-07-09 17:42:39 UTC</t>
  </si>
  <si>
    <t xml:space="preserve">An entity providing electricity for the purpose of electric vehicle
charging is not considered a public utility. Regulated public utilities
cannot prohibit or restrict the sale of electricity at an electric
vehicle charging station. (Reference 199 [Iowa Administrative
Code](https://www.legis.iowa.gov/) Rule 20.20)
</t>
  </si>
  <si>
    <t>2019-11-27 00:00:00 UTC</t>
  </si>
  <si>
    <t>2019-12-16 22:11:08 UTC</t>
  </si>
  <si>
    <t>https://www.legis.iowa.gov/docs/aco/arc/4720C.pdf</t>
  </si>
  <si>
    <t>Plug-In Electric Vehicle (PEV) Rebate â€“ MidAmerican Energy</t>
  </si>
  <si>
    <t xml:space="preserve">MidAmerican Energy offers residential customers a rebate of \$500 for
the purchase or lease of a new PEV. For more information, see the
MidAmerican Energy [Electric Vehicle
Rebates](https://www.midamericanenergy.com/electric-vehicles-rebates)
website.
</t>
  </si>
  <si>
    <t>2021-05-11 19:14:02 UTC</t>
  </si>
  <si>
    <t>Electric Vehicle Supply Equipment (EVSE) Rebate â€“ MidAmerican Energy</t>
  </si>
  <si>
    <t xml:space="preserve">MidAmerican energy offers commercial customers a rebate of \$1,500 for
the purchase of Level 2 EVSE for workplace charging. For more
information, see the MidAmerican Energy [Electric Vehicle
Rebates](https://www.midamericanenergy.com/electric-vehicles-rebates)
website.
</t>
  </si>
  <si>
    <t>2021-05-11 19:25:10 UTC</t>
  </si>
  <si>
    <t>2022-01-31 00:00:00 UTC</t>
  </si>
  <si>
    <t>Plug-In and Hybrid Electric Vehicle Exemption from Vehicle Testing Requirements</t>
  </si>
  <si>
    <t xml:space="preserve">Electric vehicles, plug-in hybrid electric vehicles, and hybrid electric
vehicles are exempt from state motor vehicle inspection and maintenance
programs. For more information, see the [Idaho Vehicle Inspection
Program](https://idahovip.org/) website. (Reference [Idaho
Statutes](https://legislature.idaho.gov/statutesrules/) 39-116B)
</t>
  </si>
  <si>
    <t>http://www.legislature.idaho.gov/idstat/TOC/IDStatutesTOC.htm</t>
  </si>
  <si>
    <t>Electric Vehicle Supply Equipment Regulation Exemption</t>
  </si>
  <si>
    <t xml:space="preserve">Individuals, corporations, or other legal entities that sell electricity
for the purpose of charging plug-in electric vehicles are not under the
jurisdiction of the Idaho Public Utility Commission. (Reference [Idaho
Statutes](https://legislature.idaho.gov/statutesrules/) 61-119)
</t>
  </si>
  <si>
    <t>2015-04-02 00:00:00 UTC</t>
  </si>
  <si>
    <t>2015-05-11 17:54:14 UTC</t>
  </si>
  <si>
    <t>https://legislature.idaho.gov/statutesrules/</t>
  </si>
  <si>
    <t xml:space="preserve">In addition to standard registration fees, all-electric vehicle owners
must pay an annual fee of \$140 and plug-in hybrid electric vehicle
owners must pay an annual fee of \$75. Neighborhood electric vehicles
are exempt from the fee. (Reference [Idaho
Statutes](https://legislature.idaho.gov/statutesrules/) 49-457)
</t>
  </si>
  <si>
    <t>2015-04-21 00:00:00 UTC</t>
  </si>
  <si>
    <t>2017-04-10 15:16:06 UTC</t>
  </si>
  <si>
    <t>ELEC|HEV|NEVS|PHEV</t>
  </si>
  <si>
    <t xml:space="preserve">Idaho joined Arizona, Colorado, Montana, Nevada, New Mexico,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MOU](https://www.naseo.org/Data/Sites/1/revwest_mou_2019_final.pdf)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</si>
  <si>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20:03:05 UTC</t>
  </si>
  <si>
    <t>Electric Vehicle Supply Equipment (EVSE) Funding</t>
  </si>
  <si>
    <t xml:space="preserve">The Idaho Department of Environmental Quality (IDEQ) is accepting
applications for funding of direct current (DC) fast charging EVSE in
strategic locations within Idaho. EVSE along specific highway corridors
will be prioritized, as will stations within 0.5 miles of a major
highway with 24 hour public access.
The program is funded by Idaho\'s portion of the [Volkswagen (VW)
Environmental Mitigation
Trust](https://www.epa.gov/enforcement/volkswagen-clean-air-act-civil-settlement).
For more information, including eligibility requirements, see the IDEQ
[VW
Settlement](https://www.deq.idaho.gov/air-quality/improving-air-quality/volkswagen-and-diesel-funding/)
website.
</t>
  </si>
  <si>
    <t>2018-10-09 17:01:12 UTC</t>
  </si>
  <si>
    <t xml:space="preserve">The Idaho Department of Environmental Quality (IDEQ) offers rebates for
the replacement of qualified medium- and heavy-duty diesel vehicles with
new diesel or alternative fuel vehicles. Rebates are available for
medium- and heavy-duty trucks, school, shuttle, and transit buses,
freight switchers, airport ground support equipment, forklifts, and port
cargo handling equipment. Vehicles must meet model year requirements,
which vary by vehicle type. Funding amounts are based on vehicle type,
fuel type (e.g., diesel, alternative fuel, all-electric), and applicant
type (e.g., government, non-government). Funding is competitively
awarded, and special consideration is given for projects located in air
quality priority areas, areas with higher impact on sensitive
populations, and oxides of nitrogen priority counties. The program is
funded by Idaho\'s portion of the [Volkswagen (VW) Environmental
Mitigation
Trust](https://www.epa.gov/enforcement/volkswagen-clean-air-act-civil-settlement).
For more information, including program guidance and the application,
see the IDEQ [VW
Settlement](https://www.deq.idaho.gov/air-quality/improving-air-quality/volkswagen-and-diesel-funding/)
website.
</t>
  </si>
  <si>
    <t>2018-11-13 17:28:05 UTC</t>
  </si>
  <si>
    <t>BIOD|ETH|ELEC|HY|NG|LPG</t>
  </si>
  <si>
    <t>Commercial Electric Vehicle Supply Equipment (EVSE) Incentive - Idaho Power</t>
  </si>
  <si>
    <t xml:space="preserve">Eligible Idaho Power business customers may apply for funding to install
EVSE for electric passenger vehicles, forklifts, or other transportation
technologies. Incentives are offered in the following amounts for the
purchase and installation of EVSE:
  Fleet EVSE Application                                                              Maximum Amount                                                       Limit per Customer
  ----------------------------------------------------------------------------------- -------------------------------------------------------------------- --------------------
  Passenger vehicles                                                                  50% of project costs, up to \$7,500 per site for Level 1 or 2 EVSE   \$15,000
  Forklifts                                                                           50% of project costs, up to \$7,500 per site for EVSE                \$7,500
  Buses, refrigerated trucking, refuse trucks, and airport ground support equipment   50% of project costs, up to \$20,000 per site for EVSE               \$20,000
Additional terms and conditions apply. For more information, visit the
Idaho Power [EVSE Incentive
Offering](https://www.idahopower.com/idaho-power-electric-vehicle-supply-equipment-incentive-offering/)
website.
</t>
  </si>
  <si>
    <t>2020-05-08 16:57:14 UTC</t>
  </si>
  <si>
    <t>Fleet User Fee Exemption</t>
  </si>
  <si>
    <t xml:space="preserve">Fleets with 10 or more vehicles located in defined areas of the state
must pay an annual fee of \$20 per vehicle in addition to registration
fees. Owners of electric vehicles are exempt from this fee. The Office
of the Illinois Secretary of State will deposit all fees into the
Alternate Fuels Fund. (Reference 415 [Illinois Compiled
Statutes](http://www.ilga.gov/legislation/ilcs/ilcs.asp) 120/35)
</t>
  </si>
  <si>
    <t>2004-08-12 00:00:00 UTC</t>
  </si>
  <si>
    <t>Advanced Vehicle Acquisition and Biodiesel Fuel Use Requirement</t>
  </si>
  <si>
    <t xml:space="preserve">All gasoline-powered vehicles purchased with state funds must be flex
fuel vehicles (FFVs) or fuel-efficient hybrid electric vehicles (HEVs).
FFVs are defined as automobiles or light trucks that operate on either
gasoline or 85% ethanol (E85) fuel. Fuel-efficient HEVs are defined as
automobiles or light trucks that use a gasoline or diesel engine and an
electric motor to provide power and that gain at least a 20% increase in
combined U.S. Environmental Protection Agency city-highway fuel economy
over a comparable conventionally-powered model. Any vehicle purchased
with state funds that is fueled with diesel fuel must be certified by
the manufacturer to run on 5% biodiesel (B5) fuel.
15% of all vehicles purchased with state funds must be fueled by
electricity, natural gas, or liquefied petroleum gas (propane), with the
exception of Department of Corrections, Department of State Police
patrol, and Secretary of State vehicles (except mid-sized sedans).
The Chief Procurement Officer may determine that certain vehicle
procurements are exempt from these requirements based on intended use or
other reasonable considerations such as health and safety of Illinois
citizens.
(Reference 30 [Illinois Compiled
Statutes](http://www.ilga.gov/legislation/ilcs/ilcs.asp) 500/25-75)
</t>
  </si>
  <si>
    <t>2007-01-12 00:00:00 UTC</t>
  </si>
  <si>
    <t>2014-07-16 00:00:00 UTC</t>
  </si>
  <si>
    <t>2014-09-17 15:33:45 UTC</t>
  </si>
  <si>
    <t>BIOD|ETH|ELEC|PHEV</t>
  </si>
  <si>
    <t>http://www.ilga.gov/|http://www.ilga.gov/legislation/ilcs/ilcs.asp</t>
  </si>
  <si>
    <t>Fuel-Efficient Vehicle Acquisition Goals</t>
  </si>
  <si>
    <t xml:space="preserve">Illinois state agencies must work towards meeting the following goals:
-   By July 1, 2025, at least 60% of new passenger vehicles purchased
    must be hybrid electric vehicles (HEVs) and 15% must be plug-in
    electric vehicles (PEVs).
-   Agencies that operate medium- and heavy-duty vehicles must implement
    strategies to reduce fuel consumption through diesel emission
    control devices, HEV and PEVs technologies, alternative fuel use,
    and fuel-efficient technologies.
-   Agencies must also implement strategies to promote the use of
    biofuels in state vehicles; reduce the environmental impacts of
    employee travel; and encourage employees to adopt alternative travel
    methods.
Vehicles designated as specialty, police, and emergency vehicles by the
Illinois Department of Central Management Services are exempt from these
goals, but should make all reasonable efforts to minimize petroleum
usage.
(Reference [Executive
Order](http://www.illinois.gov/Government/ExecOrders/Pages/default.aspx)
11, 2009)
</t>
  </si>
  <si>
    <t>2009-04-22 00:00:00 UTC</t>
  </si>
  <si>
    <t>AFTMKTCONV|BIOD|ETH|ELEC|EFFEC|HEV|HY|IR|NG|PHEV|LPG</t>
  </si>
  <si>
    <t>http://www.illinois.gov/Government/ExecOrders/Pages/default.aspx</t>
  </si>
  <si>
    <t xml:space="preserve">The Illinois Department of Education will reimburse any qualifying
school district for the cost of converting gasoline buses to more
fuel-efficient engines or to engines using alternative fuels.
Restrictions may apply. (Reference 105 [Illinois Compiled
Statutes](http://www.ilga.gov/legislation/ilcs/ilcs.asp) 5/29-5)
</t>
  </si>
  <si>
    <t>2006-01-01 00:00:00 UTC</t>
  </si>
  <si>
    <t>AFTMKTCONV|BIOD|ETH|ELEC|EFFEC|HY|IR|NG|PHEV|LPG</t>
  </si>
  <si>
    <t>Electric Vehicle Supply Equipment (EVSE) Installation Requirements</t>
  </si>
  <si>
    <t xml:space="preserve">Vendors that install EVSE must comply with Illinois Commerce Commission
(ICC) certification requirements. For specific requirements, see the ICC
[EVSE Installer
Certification](https://www.icc.illinois.gov/Electricity/authorities/EVChargingStationInstallerCert.aspx)
website. (Reference 220 [Illinois Compiled
Statutes](http://www.ilga.gov/legislation/ilcs/ilcs.asp) 5/3-105,
5/16-102, and 5/16-128A)
</t>
  </si>
  <si>
    <t>2011-10-31 00:00:00 UTC</t>
  </si>
  <si>
    <t xml:space="preserve">The Illinois Science and Energy Innovation Trust (Trust) will provide
financial and technical support to public and private entities within
the state for programs and projects that support, encourage, or utilize
innovative technologies and methods to modernize the state's electric
grid. Technologies may include advanced electricity storage and
peak-shaving technologies, such as plug-in electric vehicles (PEVs) or
devices that allow PEVs to engage in smart grid functions. The Trust
also offers assistance for standards development for communication and
interoperability of appliances and equipment connected to the electric
grid. Electric utilities may voluntarily commit to investments in smart
grid advanced metering infrastructure deployment. Participating
utilities must consult with the Smart Grid Advisory Council and file a
Smart Grid Advanced Metering Infrastructure Deployment Plan with the
Illinois Commerce Commission. (Reference 220 [Illinois Compiled
Statutes](http://www.ilga.gov/legislation/ilcs/ilcs.asp) 5/16-108.5
through 108.7)
</t>
  </si>
  <si>
    <t>GNT|LOANS|OTHER</t>
  </si>
  <si>
    <t xml:space="preserve">An entity that owns, controls, operates, or manages a facility that
supplies electricity to the public exclusively to charge all-electric
and plug-in hybrid electric vehicles are not defined as a public
utility. An entity that supplies compressed natural gas to fuel natural
gas vehicles is also not defined as a public utility. (Reference 220
[Illinois Compiled
Statutes](http://www.ilga.gov/legislation/ilcs/ilcs.asp) 5/3-105, and 20
[Illinois Compiled
Statutes](http://www.ilga.gov/legislation/ilcs/ilcs.asp) 627/10)
</t>
  </si>
  <si>
    <t>2012-08-28 00:00:00 UTC</t>
  </si>
  <si>
    <t>Highway Electric Vehicle Supply Equipment (EVSE) Installation Authorization</t>
  </si>
  <si>
    <t xml:space="preserve">The Illinois Department of Transportation (IDOT) may install EVSE at
each interstate highway rest area where electrical service will
reasonably permit, if these installations and charging EVSE user fees
are allowed by federal regulations. IDOT may adopt specifications
detailing the type of EVSE and rules governing station siting, user
fees, and maintenance. (Reference 605 [Illinois Compiled
Statutes](http://www.ilga.gov/legislation/ilcs/ilcs.asp) 5/4-223)
</t>
  </si>
  <si>
    <t>2013-06-01 00:00:00 UTC</t>
  </si>
  <si>
    <t>http://www.ilga.gov/legislation/ilcs/ilcs.asp</t>
  </si>
  <si>
    <t>All-Electric Vehicle (EV) Emissions Inspection Exemption</t>
  </si>
  <si>
    <t xml:space="preserve">EVs are exempt from state motor vehicle emissions inspections. For more
information, see the Illinois Environmental Protection Agency\'s
[Vehicle Emissions Testing Program](https://illinoisairteam.net/)
website. (Reference 625 [Illinois Compiled
Statutes](http://www.ilga.gov/legislation/ilcs/ilcs.asp) 5/13C)
</t>
  </si>
  <si>
    <t>Toll Highway Electric Vehicle Supply Equipment (EVSE) Installation Requirement</t>
  </si>
  <si>
    <t xml:space="preserve">The Illinois State Toll Highway Authority (ISTHA) must construct and
maintain at least one EVSE at any location along toll highways where it
has entered into an agreement with an entity for the purposes of
providing motor fuel service stations and facilities, garages, stores,
or restaurants. ISTHA may charge a fee for the use of the EVSE to offset
the costs of construction and maintenance. ISTHA may also adopt rules
regarding station siting, user fees and maintenance. (Reference 605
[Illinois Compiled
Statutes](http://www.ilga.gov/legislation/ilcs/ilcs.asp) 10/11(e))
</t>
  </si>
  <si>
    <t>All-Electric Vehicle (EV) Fee</t>
  </si>
  <si>
    <t xml:space="preserve">EV owners must pay an annual fee of \$100 in addition to standard
registration fees. A portion of the fees contribute to the Illinois Road
Fund. (Reference 625 [Illinois Compiled
Statutes](http://www.ilga.gov/legislation/ilcs/ilcs.asp) 5/3-805)
</t>
  </si>
  <si>
    <t>2019-07-18 23:07:57 UTC</t>
  </si>
  <si>
    <t xml:space="preserve">Diesel Emission Reduction Grants </t>
  </si>
  <si>
    <t xml:space="preserve">The Illinois Environmental Protection Agency (IEPA) administers the
Driving a Cleaner Illinois program for diesel emission reduction
projects. Projects are funded by Illinois' portion of the [Volkswagen
Environmental Mitigation
Trust](https://www.epa.gov/enforcement/volkswagen-clean-air-act-civil-settlement),
the U.S. Environmental Protection Agency\'s [Diesel Emission Reduction
Act (DERA) Program](https://www.epa.gov/cleandiesel), and the U.S.
Department of Transportation Federal Highway Administration's
[Congestion Mitigation and Air Quality Improvement (CMAQ)
Program](https://www.fhwa.dot.gov/environment/air_quality/cmaq/) .
Funding is currently available through January 27, 2020 for diesel
school bus heaters in the Chicago area. For more information, including
how to apply, see the IEPA [Grant Accountability and Transparency
Act](https://grants.illinois.gov/portal/) website.
</t>
  </si>
  <si>
    <t>2019-11-08 16:37:20 UTC</t>
  </si>
  <si>
    <t xml:space="preserve">The Illinois Environmental Protection Agency (IEPA) will provide
transportation electrification grants in the amount of \$70,000,000 for
including but not limited to electric vehicle charging infrastructure.
The IEPA will prioritize investments in medium- and heavy-duty vehicle
charging, and electrification of public transit, fleets, and school
buses. (Reference [Public
Act](http://www.ilga.gov/legislation/publicacts/default.asp) 101-0029)
</t>
  </si>
  <si>
    <t>2019-11-08 16:50:21 UTC</t>
  </si>
  <si>
    <t>https://www.ilga.gov/legislation/publicacts/fulltext.asp?Name=101-0029</t>
  </si>
  <si>
    <t xml:space="preserve">Plug-In Electric Vehicle (PEV) Parking Space Regulation </t>
  </si>
  <si>
    <t xml:space="preserve">An individual may not park a motor vehicle within any parking space
specifically designated for parking and charging PEVs unless the motor
vehicle is a PEV. Violators may be subject to a fine of up to \$100, in
addition to costs associated with the removal of the vehicle from the
parking spot. (Reference 625 [Illinois Compiled
Statutes](http://www.ilga.gov/legislation/ilcs/ilcs.asp) 5/11-1308)
</t>
  </si>
  <si>
    <t>2021-05-04 19:28:14 UTC</t>
  </si>
  <si>
    <t>Plug-In Electric Vehicle (PEV) Time-Of-Use (TOU) - Ameren Illinois</t>
  </si>
  <si>
    <t xml:space="preserve">Ameren Illinois offers a TOU rate to residential customers that own or
lease a PEV. For more information, see the Ameren Illinois [EV Rate
Residential Program]() website
</t>
  </si>
  <si>
    <t>2021-09-13 16:25:54 UTC</t>
  </si>
  <si>
    <t>Certified Technology Park Designation</t>
  </si>
  <si>
    <t xml:space="preserve">The Indiana Economic Development Corporation (IDEC) may designate an
area as a certified technology park if certain criteria are met,
including a commitment from at least one business engaged in a high
technology activity that creates a significant number of jobs. The
establishment of high technology activities and public facilities within
a technology park serves a public purpose and benefits the public's
general welfare by encouraging investment, job creation and retention,
and economic growth and diversity. High technology activities include
advanced vehicles technology, which is any technology that involves
electric vehicles, hybrid electric vehicles, or alternative fuel
vehicles, or components used in the construction of these vehicles. For
more information, see the IEDC [Indiana Certified Technology
Parks](http://iedc.in.gov/programs/certified-technology-parks) website.
(Reference [Indiana Code](http://www.in.gov/legislative/ic/code/)
36-7-32)
</t>
  </si>
  <si>
    <t>AFP|MAN|OTHER</t>
  </si>
  <si>
    <t>http://www.in.gov/legislative/ic/code/</t>
  </si>
  <si>
    <t>Vehicle Research and Development Grants</t>
  </si>
  <si>
    <t xml:space="preserve">The Indiana 21st Century Research and Technology Fund provides grants
and loans to support economic development in high technology industry
clusters. Incentives are available for qualified alternative fuel
technologies and fuel-efficient vehicle development and production. For
more information, see the Indiana [Venture
Development](https://www.iedc.in.gov/programs/innovation-entrepreneurship/venture-development)
website. (Reference [Indiana
Code](http://www.in.gov/legislative/ic/code/) 5-28-16-2)
</t>
  </si>
  <si>
    <t>2007-05-03 00:00:00 UTC</t>
  </si>
  <si>
    <t>AFTMKTCONV|BIOD|ETH|ELEC|EFFEC|HEV|HY|NG|PHEV|LPG</t>
  </si>
  <si>
    <t>Clean Vehicle Acquisition Requirements</t>
  </si>
  <si>
    <t xml:space="preserve">Each state entity must purchase or lease a clean energy vehicle, unless
the Indiana Department of Administration (Department) determines that
the purchase or lease of the vehicle is inappropriate for its intended
use, or the purchase or lease would cost 20% more than a comparable
non-clean energy vehicle. Additional exemptions apply. A clean energy
vehicle is defined as a vehicle that operates on one or more alternative
energy sources, including a rechargeable energy storage system,
electricity, ethanol, biodiesel, hydrogen, natural gas, and propane.
Each state entity must annually submit to the Department information
regarding its use of clean energy vehicles. (Reference [Indiana
Code](http://www.in.gov/legislative/ic/code/) 5-22-5-8.5)
</t>
  </si>
  <si>
    <t>2009-05-12 00:00:00 UTC</t>
  </si>
  <si>
    <t>2013-05-11 00:00:00 UTC</t>
  </si>
  <si>
    <t xml:space="preserve">AES Indiana offers a TOU rate to residential and business customers who
own a licensed PEV. Customers who are considering purchasing Level 2
electric vehicle supply equipment should contact AES Indiana to discuss
the benefits and requirements of participating in the program. Only
customers in AES territory are eligible. Restrictions apply. For more
information, see the [AES Indiana Electric
Vehicles](https://www.iplpower.com/Business/Programs_and_Services/Electric_Vehicle_Charging_and_Rates/)
website.
</t>
  </si>
  <si>
    <t xml:space="preserve">The Indiana Department of Environmental Management (IDEM) administers
the DieselWise Indiana grant programs to support projects that reduce
diesel emissions. The Clean Diesel Across Indiana program provides
grants ranging from \$50,000 to \$750,000 for projects throughout the
state. Eligible applicants include private and public entities that
operate equipment serving the public, including private bus fleets and
sanitation fleets. Eligible projects include replacing or converting a
diesel vehicle or vehicle component with one that operates on
alternative fuel, as well as installing exhaust retrofit technologies,
idle reduction technologies, aerodynamic technologies, and low rolling
resistance tires. For more information see the IDEM
[DieselWise](http://www.in.gov/idem/airquality/2561.htm) website.
</t>
  </si>
  <si>
    <t>2017-06-12 21:25:44 UTC</t>
  </si>
  <si>
    <t>Electric Drive Vehicle Registration Fee</t>
  </si>
  <si>
    <t xml:space="preserve">Plug-in electric vehicle owners are required to pay an additional
registration fee of \$150, and plug-in hybrid and hybrid electric
vehicles are required to pay an additional registration fee of \$50. The
Indiana Bureau of Motor Vehicles will determine new fee amounts every
five years. (Reference [Indiana
Code](http://www.in.gov/legislative/ic/code/) 9-18.1-5-12)
</t>
  </si>
  <si>
    <t>2017-04-27 00:00:00 UTC</t>
  </si>
  <si>
    <t>2018-03-21 15:01:51 UTC</t>
  </si>
  <si>
    <t>http://iga.in.gov/|http://www.in.gov/legislative/ic/code/</t>
  </si>
  <si>
    <t xml:space="preserve">The Indiana Department of Environmental Management (IDEM) allocates a
portion of the [Volkswagen (VW) Environmental Mitigation
Trust](https://www.epa.gov/enforcement/volkswagen-clean-air-act-civil-settlement)
funds for the replacement or repower of eligible on- and off-road
vehicles and equipment. Eligible on-road vehicles and equipment include
Class 4-8 trucks and Class 4-8 school, shuttle, and public transit
buses. Eligible off-road vehicles and equipment include airport ground
support equipment, ferries, forklifts, port cargo handling equipment,
and freight-switcher locomotives. All vehicles and equipment must be
certified or verified by the U.S. Environmental Protection Agency or the
California Air Resources Board. Applicants proposing alternative fuel
equipment or vehicle projects must identify the availability of fueling
infrastructure. Additional terms and conditions apply. For more
information, including current requests for proposals, see the IDEM
[Indiana VW Mitigation Trust
Program](http://www.in.gov/idem/airquality/2712.htm) website.
</t>
  </si>
  <si>
    <t>2020-03-09 19:25:47 UTC</t>
  </si>
  <si>
    <t>AFTMKTCONV|ELEC|HEV|NG|PHEV</t>
  </si>
  <si>
    <t>Plug-In Electric Vehicle (PEV) Time-Of-Use (TOU) Rate - Indiana Michigan Power</t>
  </si>
  <si>
    <t xml:space="preserve">Indiana Michigan Power offers a TOU rate to residential customers who
own a qualified PEV. Indiana Michigan Power may require customers to
install a metering system that is capable of separately tracking PEV
charging. For more information, see the Indiana Michigan Power [Rates
and
Tariffs](https://www.indianamichiganpower.com/account/bills/rates/IandMRatesTariffsIN.aspx)
website.
</t>
  </si>
  <si>
    <t>2020-03-09 19:36:16 UTC</t>
  </si>
  <si>
    <t xml:space="preserve">Indiana Michigan Power offers commercial, fleet, and multi-unit dwelling
customers a rebate of \$250 per Level 2 EVSE port installed or five
years' worth of revenue credits to apply against construction costs of
new business facilities to serve newly installed EVSE. Incentives are
available on a first-come, first-served basis. For more information, see
the Indiana Michigan Power [Charge at Work in
Indiana](https://www.indianamichiganpower.com/clean-energy/electric-cars/business/charge-at-work-indiana)
website.
</t>
  </si>
  <si>
    <t>2021-06-10 18:50:29 UTC</t>
  </si>
  <si>
    <t>FLEET|MUD</t>
  </si>
  <si>
    <t>Plug-In Electric Vehicle (PEV) Production Support</t>
  </si>
  <si>
    <t xml:space="preserve">The Electric Vehicle Commission (Commission) is established to assess
the PEV market and labor force in Indiana. The Commission must:
-   Evaluate PEV production facilities and capabilities;
-   Take inventory of skilled and non-skilled workers, training needs,
    and opportunities in the PEV industry;
-   Identify and leverage manufacturing competencies within the
    automotive industry to increase PEV production; and,
-   Identify opportunities for PEV related research and development
    industry.
The Commission must submit a report to the Indiana Economic Development
Corporation by September 30, annually.
(Reference [House Bill](http://iga.in.gov/) 1168, 2021)
</t>
  </si>
  <si>
    <t>2021-04-26 00:00:00 UTC</t>
  </si>
  <si>
    <t>2021-06-10 18:57:55 UTC</t>
  </si>
  <si>
    <t>http://iga.in.gov/</t>
  </si>
  <si>
    <t>Plug-In Electric Vehicle and Hybrid Electric Vehicle (HEV) Fees</t>
  </si>
  <si>
    <t xml:space="preserve">Beginning January 1, 2020, the annual registration fee for all-electric
vehicles is \$100 and \$50 for plug-in hybrid electric vehicles and
HEVs. (Reference [Kansas Statutes](http://www.kslegislature.org/li/)
8-143)
</t>
  </si>
  <si>
    <t>2019-04-18 00:00:00 UTC</t>
  </si>
  <si>
    <t>2019-08-07 15:57:22 UTC</t>
  </si>
  <si>
    <t>http://www.kslegislature.org/li/|http://www.kslegislature.org/li/</t>
  </si>
  <si>
    <t>Study of Electric Vehicle Supply Equipment (EVSE) Rates</t>
  </si>
  <si>
    <t xml:space="preserve">The Legislative Coordinating Council (LCC) authorized a study on Kansas
utilities retail electricity rates. The study must explore EVSE rate
design, EVSE service deregulation, and the benefits of improving
consumer access to electric vehicles and EVSE infrastructure. The study
was submitted to the Kansas Corporation Commission in two parts on
[January 8,
2020](https://estar.kcc.ks.gov/estar/ViewFile.aspx/S20200108144309.pdf?Id=1a3a31e5-e38d-4445-aada-1cd0170a7b85)
and [July 1,
2020](https://estar.kcc.ks.gov/estar/ViewFile.aspx/S20200702085015.pdf?Id=5c2ae1fc-89a7-4f00-a0b1-2d28381b6221).
(Reference [Kansas Statutes](http://www.kslegislature.org/li/) 66-1287)
</t>
  </si>
  <si>
    <t>2020-08-11 14:44:06 UTC</t>
  </si>
  <si>
    <t>http://www.kslegislature.org/li/statute/|http://www.kslegislature.org/li/</t>
  </si>
  <si>
    <t xml:space="preserve">A corporation or individual that resells electricity supplied by a
public utility for use in electric vehicle supply equipment (EVSE) is
not subject to regulation as a public utility. (Reference [House
Bill](http://www.kslegislature.org/li/) 2145, 2021)
</t>
  </si>
  <si>
    <t>2021-04-09 00:00:00 UTC</t>
  </si>
  <si>
    <t>2021-08-12 03:25:27 UTC</t>
  </si>
  <si>
    <t>http://www.kslegislature.org/li/</t>
  </si>
  <si>
    <t>Alternative Fuel and Conversion Definitions</t>
  </si>
  <si>
    <t xml:space="preserve">Clean transportation fuels include propane, compressed natural gas
(CNG), liquefied natural gas (LNG), electricity, and other
transportation fuels determined to be comparable with respect to
emissions. Propane is defined as a hydrocarbon mixture produced as a
by-product of natural gas processing and petroleum refining and
condensed into liquid form for sale or use as a motor fuel. CNG is
defined as pipeline-quality natural gas that is compressed and provided
for sale or use as a motor vehicle fuel. LNG is defined as
pipeline-quality natural gas treated to remove water, hydrogen sulfide,
carbon dioxide, and other components that will freeze and condense into
liquid form for sale or use as a motor vehicle fuel.
A bi-fuel system is defined as the power system for motor vehicles
powered by gasoline and either CNG or LNG. Bi-fuel systems are
considered clean fuel systems. Conversion is defined as repowering a
motor vehicle or special mobile equipment by replacing its original
gasoline or diesel powered engine with one capable of operating on clean
transportation fuel or retrofitting a motor vehicle or special mobile
equipment with parts that enable its original gasoline or diesel engine
to operate on clean transportation fuel.
(Reference [Kentucky Revised
Statutes](https://legislature.ky.gov/Law/Statutes/Pages/default.aspx)
186.750)
</t>
  </si>
  <si>
    <t>2013-04-04 00:00:00 UTC</t>
  </si>
  <si>
    <t>STD</t>
  </si>
  <si>
    <t>STATION|AFP|PURCH|MAN|FLEET|GOV|OTHER|IND</t>
  </si>
  <si>
    <t xml:space="preserve">An entity that owns or operates an electric vehicle supply equipment is
not defined as a public utility. (Reference [Kentucky Public Service
Commission](https://psc.ky.gov/) Case No. 2018-00372)
</t>
  </si>
  <si>
    <t>2019-06-14 00:00:00 UTC</t>
  </si>
  <si>
    <t>2019-07-01 15:52:53 UTC</t>
  </si>
  <si>
    <t>https://psc.ky.gov/</t>
  </si>
  <si>
    <t>Alternative Fuel Vehicle (AFV) Tax Credit</t>
  </si>
  <si>
    <t xml:space="preserve">Louisiana offers a nonrefundable income tax credit for new original
equipment manufacturer AFVs purchased before July 1, 2021. A taxpayer
may take a tax credit of 10% of the cost of the motor vehicle, up to
\$2,500. To qualify for the tax credit, vehicles must have a dedicated
alternative fuel storage and delivery system and be registered in
Louisiana. For the purpose of this incentive, alternative fuels include
natural gas, propane, biofuel, biodiesel, methanol, ethanol, and
electricity. (Reference [Senate
Bill](https://legis.la.gov/legis/home.aspx) 8, 2021, [Louisiana Revised
Statutes](http://www.legis.state.la.us/) 47:6035, and [Louisiana
Administrative Code](http://www.doa.la.gov/Pages/osr/lac/books.aspx)
Title 61, Section 1913)
</t>
  </si>
  <si>
    <t>2009-07-09 00:00:00 UTC</t>
  </si>
  <si>
    <t>2013-04-30 00:00:00 UTC</t>
  </si>
  <si>
    <t>2017-09-11 13:05:02 UTC</t>
  </si>
  <si>
    <t>2022-01-01 00:00:00 UTC</t>
  </si>
  <si>
    <t>AFTMKTCONV|BIOD|ETH|ELEC|NG|PHEV|LPG</t>
  </si>
  <si>
    <t>MAN|FLEET|IND</t>
  </si>
  <si>
    <t>http://www.legis.la.gov/legis/home.aspx|http://www.legis.state.la.us/|http://www.legis.la.gov/legis/home.aspx|http://doa.louisiana.gov/osr/lac/lac.htm|http://www.legis.la.gov/legis/home.aspx</t>
  </si>
  <si>
    <t>Provision for Green Jobs Tax Credit</t>
  </si>
  <si>
    <t xml:space="preserve">Pending available funding, the Louisiana Department of Economic
Development will offer a corporate or income tax credit for qualified
capital infrastructure projects in Louisiana that are directly related
to industries including, but not limited to, the advanced drivetrain
vehicle and biofuels industries. The tax credit is for 7% to 18% of the
project costs, calculated based on the investment costs, up to
\$1,000,000 per state-certified green project. The portion of the base
investment expended on payroll for Louisiana residents employed in
connection with the construction of the project may be eligible for an
additional 7.2% tax credit on the payroll. Annual credits caps apply and
credits will be distributed on a first-come, first-served basis to
eligible recipients. Restrictions may apply. (Reference [Louisiana
Revised Statutes](http://www.legis.state.la.us/) 47:6037)
</t>
  </si>
  <si>
    <t>2009-07-10 00:00:00 UTC</t>
  </si>
  <si>
    <t>STATION|AFP|MAN</t>
  </si>
  <si>
    <t>http://www.legis.state.la.us/|http://www.legis.la.gov/legis/home.aspx</t>
  </si>
  <si>
    <t xml:space="preserve">The Louisiana Department of Environmental Quality's (DEQ) Volkswagen
Eligible Mitigation Action Project program provides up to 80% of the
cost of new diesel or alternative fuel replacements and repowers for
eligible government entities. For eligible non-government entities, the
Program provides up to 40% of the cost of a new diesel or alternative
fuel repower, up to 25% of the cost of a new diesel or alternative fuel
vehicle, and up to 75% of the cost of an all-electric repower or
replacement, with associated charging infrastructure. Qualifying
alternative fuels include, but are not limited to, natural gas and
propane. Vehicles that qualify for replacement or repower include:
  Model Year      Vehicle Type
  --------------- ----------------------------------------------------------
  1992-2009       Class 8 Local Freight Trucks and Port Drayage Trucks
  1992-2009       Class 4-7 Local Freight Trucks
  2009 or older   Class 4-8 School Buses, Shuttle Buses, and Transit Buses
Eligible government and non-government entities may also receive funding
for the all-electric repower or replacement of airport ground support
equipment, forklifts, and port cargo handling equipment, as well as for
the purchase, installation, and maintenance of light-duty EVSE.
The program is funded by Louisiana's portion of the [Volkswagen
Environmental Mitigation
Trust](https://www.epa.gov/enforcement/volkswagen-clean-air-act-civil-settlement).
For more information, including application guidelines, see the DEQ
[Louisiana Volkswagen Environmental Mitigation
Trust](https://deq.louisiana.gov/page/louisiana-volkswagen-environmental-mitigation-trust)
website.
</t>
  </si>
  <si>
    <t>2019-02-27 21:59:45 UTC</t>
  </si>
  <si>
    <t>2021-09-14 00:00:00 UTC</t>
  </si>
  <si>
    <t>STATION|MAN|FLEET|GOV</t>
  </si>
  <si>
    <t xml:space="preserve">Qualified Entergy customers are eligible to receive incentives in
varying amounts for the purchase Level 2 and DC Fast Charging EVSE. For
more information, including eligible technologies, see the Entergy
[eTech](https://entergyetech.com/) website.
</t>
  </si>
  <si>
    <t>2019-08-05 15:39:19 UTC</t>
  </si>
  <si>
    <t>Electric Vehicle Supply Equipment (EVSE) Rebate â€“ Southwestern Electric Power Company (SWEPCO)</t>
  </si>
  <si>
    <t xml:space="preserve">SWEPCO offers residential customers a \$250 rebate for the installation
of an ENERGY STAR certified Level 2 EVSE. Additional terms and
conditions apply. For more information, including how to apply and
funding availability, see the SWEPCO [Level 2 Home EV Charging Station
Rebate
Program](https://www.swepco.com/clean-energy/electric-cars/charging-station)
website.
</t>
  </si>
  <si>
    <t>2021-09-14 19:21:25 UTC</t>
  </si>
  <si>
    <t xml:space="preserve">Louisiana offers a nonrefundable income tax credit of 30% of the cost of
purchasing and installing qualified clean-burning motor vehicle fuel
property. Qualified clean-burning motor vehicle fuel property is defined
as:
-   Alternative fueling delivery equipment including compression
    equipment, storage tanks, and dispensing units for alternative fuel
    at the point where the fuel is delivered, and;
-   Purchase of property which is directly related to the delivery of an
    alternative fuel for use in alternative fuel vehicles.
Tax credits are available through January 1, 2022. For the purpose of
this incentive, alternative fuels include electricity, natural gas,
propane, and non-ethanol based advance biofuel.
(Reference [Senate Bill](https://legis.la.gov/legis/home.aspx) 8, 2021,
[Louisiana Revised Statutes](http://www.legis.state.la.us/) 47:6035, and
[Louisiana Administrative
Code](http://www.doa.la.gov/Pages/osr/lac/books.aspx) Title 61, Section
1913)
</t>
  </si>
  <si>
    <t>BIOD|ELEC|NG|PHEV|LPG</t>
  </si>
  <si>
    <t>https://legis.la.gov/legis/home.aspx|http://www.legis.state.la.us/|http://www.doa.la.gov/Pages/osr/lac/books.aspx</t>
  </si>
  <si>
    <t>State Hybrid Electric (HEV) Alternative Fuel Vehicle (AFV) Acquisition Requirements</t>
  </si>
  <si>
    <t xml:space="preserve">When purchasing new motor vehicles, the Commonwealth of Massachusetts
must purchase HEVs or AFVs to the maximum extent feasible and consistent
with the ability of such vehicles to perform their intended functions.
HEVs and AFVs must be acquired at a rate of at least 5% annually for all
new motor vehicle purchases so that not less than 50% of the motor
vehicles the Commonwealth owns and operates will be HEVs or AFVs by
2018.
State fleets must also acquire AFVs according to the requirements of the
Energy Policy Act (EPAct) of 1992 and the Massachusetts Office of
Vehicle Management (OVM) must approve any light-duty vehicle
acquisition. All agencies must purchase the most economical,
fuel-efficient, and low emission vehicles appropriate to their mission.
OVM, in collaboration with the Massachusetts Department of Energy
Resources, will set new minimum standards for vehicle fuel economy and
work with agencies to acquire vehicles that provide the best value for
the Commonwealth on a total cost of ownership basis.
By July 1 of each year, OVM must compile a report detailing the progress
made towards these requirements.
(Reference [Massachusetts General
Laws](http://www.malegislature.gov/Laws/GeneralLaws/) Chapter 7, Section
9A)
</t>
  </si>
  <si>
    <t>2008-07-02 00:00:00 UTC</t>
  </si>
  <si>
    <t>http://www.malegislature.gov/Laws/GeneralLaws/|http://www.lawlib.state.ma.us/source/mass/eo/index.html|http://www.mass.gov/anf/budget-taxes-and-procurement/admin-bulletins/</t>
  </si>
  <si>
    <t>Alternative Fuel Offering Requirement</t>
  </si>
  <si>
    <t xml:space="preserve">The Massachusetts Department of Transportation may not enter into,
renew, or renegotiate a contract with a fuel provider for services on
the Massachusetts Turnpike without requiring the provider to offer
alternative fuel. Alternative fuel is defined as an energy source that
is used to power a vehicle and is not gasoline or diesel. (Reference
[Massachusetts General
Laws](http://www.malegislature.gov/Laws/GeneralLaws/) Chapter 6C,
Section 75 and Chapter 90, Section 1)
</t>
  </si>
  <si>
    <t>2012-08-09 00:00:00 UTC</t>
  </si>
  <si>
    <t>BIOD|ETH|ELEC|HY|NG|NEVS|PHEV|LPG</t>
  </si>
  <si>
    <t>http://www.malegislature.gov/Laws/SessionLaws/Search|http://www.malegislature.gov/Laws/GeneralLaws/</t>
  </si>
  <si>
    <t xml:space="preserve">Massachusetts joined California, Connecticut, Maine, Maryland, New
Jersey, New York,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</si>
  <si>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19:42:53 UTC</t>
  </si>
  <si>
    <t>Alternative Fuel Vehicle and Infrastructure Grants</t>
  </si>
  <si>
    <t xml:space="preserve">The Massachusetts Department of Energy Resources\' Clean Vehicle Project
offers grants for public and private fleets to purchase alternative fuel
vehicles and infrastructure. Eligible vehicles include those fueled by
natural gas, propane, and electricity, including hybrid electric and
hydraulic hybrid vehicles. Eligible infrastructure includes natural gas
fueling stations and electric vehicle supply equipment . For information
about how to apply for funding, visit the [State and Federal Electric
Vehicle Funding
Programs](https://www.mass.gov/service-details/state-and-federal-electric-vehicle-funding-programs)
website.
</t>
  </si>
  <si>
    <t>2014-03-01 00:00:00 UTC</t>
  </si>
  <si>
    <t>AFTMKTCONV|ELEC|HEV|IR|NG|PHEV|LPG</t>
  </si>
  <si>
    <t>Plug-In and Zero Emission Vehicle Rebates</t>
  </si>
  <si>
    <t xml:space="preserve">Massachusetts Department of Energy Resources\' Massachusetts Offers
Rebates for Electric Vehicles (MOR-EV) Program offers residents,
non-profits, and businesses rebates of up to \$2,500 toward the purchase
or lease of eligible all-electric and fuel cell electric vehicles and up
to \$1,500 for the purchase or lease of eligible plug-in hybrid electric
vehicles. Eligible non-profit and business fleet vehicles may include
rental cars, company cars, and delivery vehicles. Vehicle purchase
prices must be below \$50,000. Applicants must apply within three months
of the vehicle purchase or lease date and must retain ownership of the
vehicle for a minimum of 36 months. For more information, including
application and eligibility requirements, visit the
[MOR-EV](https://mor-ev.org/) website.
</t>
  </si>
  <si>
    <t>2020-03-06 15:42:41 UTC</t>
  </si>
  <si>
    <t xml:space="preserve">The Massachusetts Electric Vehicle Incentive Program (MassEVIP) provides
grants for 60% of the cost of Level 1 or Level 2 EVSE, up to \$50,000
per street address. Eligible entities include private, public, or
non-profit workplaces and fleets with 15 or more employees on site. The
program is funded by Massachusetts' portion of the [Volkswagen
Environmental Mitigation
Trust](https://www.epa.gov/enforcement/volkswagen-clean-air-act-civil-settlement).
Applications are accepted on a first-come, first-served basis until
funds are exhausted. For more information, including funding
availability, application, and eligibility requirements, visit the
[Apply for MassEVIP Workplace and Fleet Charging
Incentives](https://www.mass.gov/how-to/apply-for-massevip-workplace-charging-incentives)
website.
</t>
  </si>
  <si>
    <t>2019-02-11 16:18:30 UTC</t>
  </si>
  <si>
    <t>Plug-In Electric Vehicle (PEV) Grants for Public Fleets</t>
  </si>
  <si>
    <t xml:space="preserve">The Massachusetts Electric Vehicle Incentive Program (MassEVIP) provides
grants for the purchase or lease of qualified PEVs and zero emission
motorcycles. Eligible applicants include local governments, public
universities and colleges, and state agencies. Vehicle incentives are
available in the following amounts:
  Vehicle Type                             Incentive for Purchase   Incentive for Lease
  ---------------------------------------- ------------------------ ---------------------
  All-electric vehicle (EV)                Up to \$7,500            Up to \$5,000
  Plug-in hybrid electric vehicle (PHEV)   Up to \$5,000            Up to \$3,000
  Zero emission motorcycle                 Up to \$750              N/A
Applicants may receive funding for a maximum of 25 vehicles, including
EVs, PHEVs, and zero emission motorcycles.
Applications are accepted on a first-come, first-served basis until
funds are exhausted. For more information, including funding
availability, application, and eligibility requirements, visit the
[Apply for MassEVIP Fleet
Incentives](https://www.mass.gov/how-to/apply-for-massevip-fleets-incentives)
website.
</t>
  </si>
  <si>
    <t>2019-02-11 16:24:28 UTC</t>
  </si>
  <si>
    <t>STATION|GOV|IND</t>
  </si>
  <si>
    <t xml:space="preserve">Vehicles powered exclusively by electricity are exempt from state motor
vehicle emissions inspections. For more information, see the
[Massachusetts Vehicle Check](https://www.mavehiclecheck.com/) website.
(Reference [Massachusetts Department of Environmental Protection
Regulations and
Standards](http://www.mass.gov/eea/agencies/massdep/air/regulations/)
310 CMR 60.02)
</t>
  </si>
  <si>
    <t>1999-01-01 00:00:00 UTC</t>
  </si>
  <si>
    <t>http://www.mass.gov/eea/agencies/massdep/air/regulations</t>
  </si>
  <si>
    <t>Plug-In Electric Vehicle (PEV) Discounts - Green Energy Consumers Alliance</t>
  </si>
  <si>
    <t xml:space="preserve">Green Energy Consumers Alliance\'s Drive Green program provides
discounts on qualified PEVs purchased or leased from participating
dealerships. The discount program is available to all consumers.
Additional terms and conditions apply. For more information, including
participating dealerships and the discounts they offer, see the [Drive
Green](https://greenenergyconsumers.org/drivegreen) website.
</t>
  </si>
  <si>
    <t>2016-11-14 19:23:08 UTC</t>
  </si>
  <si>
    <t>GNT|RBATE</t>
  </si>
  <si>
    <t xml:space="preserve">Owners and operators of public EVSE that require payment must provide
payment options that allow access by the public. In addition, payment
should not require users to pay a subscription fee or obtain a
membership of any kind; however, required fees may be conditional on
such memberships. Owners and operators can impose reasonable
restrictions on EVSE use, such as limiting access to visitors of the
business. In addition, owners and operators of public EVSE must provide
the location, hours of operation, payment, and characteristics of each
EVSE to the U.S. Department of Energy\'s Alternative Fuels Data Center.
(Reference [Massachusetts General
Laws](http://www.malegislature.gov/Laws/GeneralLaws/) Chapter 25A,
Section 16B-16E)
</t>
  </si>
  <si>
    <t>2017-01-03 00:00:00 UTC</t>
  </si>
  <si>
    <t>2017-01-23 21:10:31 UTC</t>
  </si>
  <si>
    <t>https://malegislature.gov/|http://www.malegislature.gov/Laws/GeneralLaws/</t>
  </si>
  <si>
    <t>Zero Emission Vehicle (ZEV) Parking Space Regulations</t>
  </si>
  <si>
    <t xml:space="preserve">A city or town may restrict certain parking areas for ZEVs, which
includes all-electric vehicles, plug-in hybrid electric vehicles, and
fuel cell vehicles. A person who is found responsible for a violation of
the restricted parking area may be subject to a penalty of no more than
\$50 and the vehicle may be removed from the parking spot. (Reference
[Massachusetts General
Laws](http://www.malegislature.gov/Laws/GeneralLaws/) Chapter 40,
Section 22A)
</t>
  </si>
  <si>
    <t>2017-01-23 20:59:03 UTC</t>
  </si>
  <si>
    <t>Electric Vehicle Supply Equipment (EVSE) Building Standards</t>
  </si>
  <si>
    <t xml:space="preserve">At least one parking space in any new commercial construction with over
15 parking spaces must be made-ready for EVSE. An electric vehicle-ready
space is defined as a designated parking space with a dedicated branch
circuit for EVSE. Additional terms and conditions apply. (Reference
[Massachusetts General
Laws](http://www.malegislature.gov/Laws/GeneralLaws/) Chapter 143,
Section 94 and 95 and [Massachusetts State Building
Code](https://www.mass.gov/massachusetts-state-building-code-780-cmr)
780 CMR 13.00 Subsection C405.10)
</t>
  </si>
  <si>
    <t>2020-11-12 14:22:18 UTC</t>
  </si>
  <si>
    <t>https://malegislature.gov/|http://www.malegislature.gov/Laws/GeneralLaws/|https://www.mass.gov/massachusetts-state-building-code-780-cmr</t>
  </si>
  <si>
    <t>Zero Emission Vehicle (ZEV) Feasibility Studies</t>
  </si>
  <si>
    <t xml:space="preserve">The Massachusetts Department of Transportation and select state agencies
and commissions are tasked with conducting ZEV feasibility studies on
the following topics:
-   Evaluating opportunities for electrification of the state fleet,
    including vehicles used by the regional transit authorities;
-   Authorizing ZEVs, including plug-in electric vehicles, plug-in
    hybrid electric vehicles, or fuel cell vehicles, for use in high
    occupancy vehicle lanes regardless of the number of occupants in the
    vehicle; and
-   Assessing surcharges, levies, or other assessments to offset
    projected gas tax revenue loss from the purchase or operation of
    ZEVs.
(Reference [Session Law](https://malegislature.gov/Laws/SessionLaws)
Chapter 448, Section 5, 2016)
</t>
  </si>
  <si>
    <t>2017-01-23 21:03:47 UTC</t>
  </si>
  <si>
    <t>https://malegislature.gov/</t>
  </si>
  <si>
    <t>Transportation Emissions Reduction Reporting</t>
  </si>
  <si>
    <t xml:space="preserve">Massachusetts must meet annually declining greenhouse gas (GHG)
emissions limits for mobile sources, as specified in the Massachusetts
Global Warming Solutions Act. By July 1, the Massachusetts Department of
Transportation (MassDOT) must quantify and report aggregate MassDOT
transportation GHG emissions annually. Among other measures to achieve
reductions, MassDOT must increase plug-in electric vehicles (PEVs)
within the Massachusetts Bay Transportation Authority and MassDOT fleet
and promote PEV use by motorists. (Reference [Massachusetts Department
of Environmental Protection Regulations and
Standards](https://www.mass.gov/orgs/massachusetts-department-of-environmental-protection)
310 CMR 60.05 and [Massachusetts General
Laws](https://malegislature.gov/) Chapter 21N, Section 3)
</t>
  </si>
  <si>
    <t>2016-05-17 00:00:00 UTC</t>
  </si>
  <si>
    <t>2017-08-11 00:00:00 UTC</t>
  </si>
  <si>
    <t>2017-11-28 16:07:30 UTC</t>
  </si>
  <si>
    <t>https://malegislature.gov/|https://www.mass.gov/lists/air-quality-laws-rules-massdep</t>
  </si>
  <si>
    <t>Plug-In Electric Vehicle (PEV) and Autonomous Vehicles (AV) Support</t>
  </si>
  <si>
    <t xml:space="preserve">The Massachusetts Commission on the Future of Transportation in the
Commonwealth (Commission) was established to advise the Governor\'s
Office on how to understand and plan for transportation advancements,
including the increasing deployment of PEVs and AVs, in the Commonwealth
from 2020 through 2040. The Commission investigated the following
topics:
-   Transportation electrification and the infrastructure necessary to
    support the increasing deployment of PEVs;
-   Autonomous and connected vehicles and the infrastructure necessary
    to support the increasing deployment of these technologies;
-   Impact of on-demand transit and mobility services on public
    transportation;
-   Impact of greenhouse gas emissions on transportation and methods to
    increase resiliency of transportation infrastructure; and
-   Land use or demographic changes that will shape future
    transportation planning.
The Commission submitted a
[report](https://www.mass.gov/lists/choices-for-stewardship-recommendations-to-meet-the-transportation-future)
on its findings and recommendations to the Governor\'s Office in
December 2018. For more information, see the
[Commission](https://www.mass.gov/orgs/commission-on-the-future-of-transportation)
website.
(Reference [Executive
Orders](https://www.mass.gov/massachusetts-executive-orders) 579 and
580, 2018)
</t>
  </si>
  <si>
    <t>2018-01-23 00:00:00 UTC</t>
  </si>
  <si>
    <t>2018-02-05 00:00:00 UTC</t>
  </si>
  <si>
    <t>2018-12-20 22:54:46 UTC</t>
  </si>
  <si>
    <t>AUTONOMOUS|ELEC|PHEV</t>
  </si>
  <si>
    <t>DREST|OTHER</t>
  </si>
  <si>
    <t>https://www.mass.gov/massachusetts-executive-orders|https://www.mass.gov/massachusetts-executive-orders</t>
  </si>
  <si>
    <t xml:space="preserve">Residential customers of participating Massachusetts municipal light
plants (MLPs) may be eligible for a free or discounted Level 2 EVSE
through the Massachusetts Municipal Wholesale Electric Company\'s Home
Energy Loss Prevention Services (HELPS) program. Incentives vary by MLP.
Additional terms and conditions apply. For more information, including
participating MLPs, see the HELPS [EV Charger
Incentive](https://www.munihelps.org/rebates-incentives/ev-charger-incentive/)
website.
</t>
  </si>
  <si>
    <t>2018-08-08 15:59:10 UTC</t>
  </si>
  <si>
    <t xml:space="preserve">An entity that owns, operates, leases, or controls electric vehicle
supply equipment is not defined as a public utility. (Reference
[Massachusetts Department of Public
Utilities](https://www.mass.gov/orgs/department-of-public-utilities)
13-182)
</t>
  </si>
  <si>
    <t>2014-08-04 00:00:00 UTC</t>
  </si>
  <si>
    <t>https://www.mass.gov/orgs/department-of-public-utilities</t>
  </si>
  <si>
    <t>Electric Vehicle Supply Equipment (EVSE) Discount - Braintree Electric Light Department (BELD)</t>
  </si>
  <si>
    <t xml:space="preserve">BELD offers customers a discount of \$250 for the purchase of a
qualified Level 2 EVSE. To qualify, customers must enroll in the Bring
Your Own Charger Program. Additional terms and conditions apply. For
more information, including eligible EVSE criteria, see the BELD
[Charging Incentives](https://braintree-ev.ene.org/) website.
</t>
  </si>
  <si>
    <t>2018-09-07 21:13:49 UTC</t>
  </si>
  <si>
    <t>Plug-In Electric Vehicle (PEV) Charging Incentive - Braintree Electric Light Department (BELD)</t>
  </si>
  <si>
    <t xml:space="preserve">BELD's Smart Charging Program offers a bill credit of \$8 per month to
customers that charge their PEVs between 9pm and 12pm the next day on
weekdays or at any time during the weekend. Additional terms and
conditions apply. For more information, see the BELD [Rebates and
Incentives
(Charging)](https://braintree-ev.ene.org/charging-guide/rebates-and-incentives-charging/)
website.
</t>
  </si>
  <si>
    <t>2018-09-07 21:14:47 UTC</t>
  </si>
  <si>
    <t>Vehicle Emissions Reduction Grants</t>
  </si>
  <si>
    <t xml:space="preserve">The Massachusetts Department of Environmental Protection's (MassDEP)
Volkswagen Open Solicitation Grant Program (Program) provides up to 80%
of the cost of new diesel or alternative fuel replacements and repowers
for eligible government entities. For eligible non-government entities,
the Program provides up to 40% of the cost of a new diesel or
alternative fuel repower, up to 25% of the cost of a new diesel or
alternative fuel vehicle, and up to 75% of the cost of an all-electric
repower or replacement, with associated charging infrastructure.
Qualifying alternative fuels include, but are not limited to, natural
gas, propane, hydrogen, electricity, and diesel electric hybrid.
Vehicles that qualify for replacement or repower include:
  Model Year      Vehicle Type
  --------------- ----------------------------------------------------------
  1992-2009       Class 8 Local Freight Trucks and Port Drayage Trucks
  1992-2009       Class 4-7 Local Freight Trucks
  2009 or older   Class 4-8 School Buses, Shuttle Buses, and Transit Buses
Eligible government and non-government entities may also receive funding
for up to 80% and 75%, respectively, of the cost for the all-electric
repower or replacement of airport ground support equipment, forklifts,
and port cargo handling equipment.
The program is funded by Massachusetts' portion of the [Volkswagen (VW)
Environmental Mitigation
Trust](https://www.epa.gov/enforcement/volkswagen-clean-air-act-civil-settlement).
For more information, including future opportunities and application
guidelines, see the MassDEP [Apply for a VW Open Solicitation
Grant](https://www.mass.gov/how-to/apply-for-a-vw-open-solicitation-grant)
website.
</t>
  </si>
  <si>
    <t>2019-02-11 16:30:55 UTC</t>
  </si>
  <si>
    <t>ELEC|HEV|HY|NG|LPG</t>
  </si>
  <si>
    <t xml:space="preserve">The Public Access Charging Program provides grants to non-residential
entities for 80% of the cost of Level 2 EVSE and installation, and a
maximum of \$50,000 per street address for hardware and installation
costs. Installations at government property qualify for 100% of the
cost, up to \$50,000. Qualified EVSE must be available to the public at
least 12 hours per day. This program is part of Massachusetts Electric
Vehicle Incentive Program (MassEVIP) and is funded by Massachusetts'
portion of the [Volkswagen Environmental Mitigation
Trust](https://www.epa.gov/enforcement/volkswagen-clean-air-act-civil-settlement).
For more information, including future funding availability,
application, and eligibility requirements, visit the [Apply for MassEVIP
Public Access Charging
Incentives](https://www.mass.gov/how-to/apply-for-massevip-public-access-charging-incentives)
website.
</t>
  </si>
  <si>
    <t>2019-02-11 16:33:52 UTC</t>
  </si>
  <si>
    <t xml:space="preserve">The Massachusetts Electric Vehicle Incentive Program (MassEVIP) provides
grants for 60% of the cost of Level 1 or Level 2 EVSE installed at MUDs
and educational campuses, up to \$50,000 per street address. Eligible
entities include private, public, or non-profit MUDs with five or more
residential units, and educational campuses with at least 15 students on
campus. The program is funded by Massachusetts' portion of the
[Volkswagen Environmental Mitigation
Trust](https://www.epa.gov/enforcement/volkswagen-clean-air-act-civil-settlement).
Applications are accepted on a first-come, first-served basis until
funds are exhausted. For more information, including funding
availability, application, and eligibility requirements, visit the
[Apply for MassEVIP MUD Charging and Educational Campus
Incentives](https://www.mass.gov/how-to/apply-for-massevip-multi-unit-dwelling-educational-campus-charging-incentives)
website.
</t>
  </si>
  <si>
    <t>2019-02-11 16:40:16 UTC</t>
  </si>
  <si>
    <t xml:space="preserve">Eversource's Electric Vehicle Charging Station program provides
make-ready installation costs for non-residential customers to install
approved Level 2 or direct current (DC) fast EVSE at businesses,
multi-unit dwellings, workplaces, and fleet facilities. To qualify,
customers must own, lease, or operate a site where vehicles are
typically parked for at least two hours. Eligible installation expenses
include trenching, dedicated service meter, conduit, and wiring costs.
Additional terms and conditions apply. For more information, including
application guidelines, see the Eversource [Charging
Stations](https://www.eversource.com/content/ema-c/residential/save-money-energy/explore-alternatives/electric-vehicles/charging-stations)
website.
</t>
  </si>
  <si>
    <t>2019-02-11 16:44:06 UTC</t>
  </si>
  <si>
    <t>Non-Residential Electric Vehicle Supply Equipment (EVSE) Program - National Grid</t>
  </si>
  <si>
    <t xml:space="preserve">National Grid's Electric Vehicle Charging Station Program provides
non-residential customers with installation and funding support to
install approved Level 2 or direct current (DC) fast EVSE at businesses,
multi-unit dwellings, and workplaces. Additional terms and conditions
apply. For more information, including application guidelines, see the
[EV Charging
Station](https://www.nationalgridus.com/MA-Business/Energy-Saving-Programs/Electric-Vehicle-Charging-Station-Program)
program website.
</t>
  </si>
  <si>
    <t>2019-12-10 21:43:05 UTC</t>
  </si>
  <si>
    <t>2020-08-03 15:25:44 UTC</t>
  </si>
  <si>
    <t>Plug-In Electric Vehicle (PEV) Charging Incentive - Eversource</t>
  </si>
  <si>
    <t xml:space="preserve">Eversource Electric Vehicle (EV) Home Charger Demand Response program
offers an incentive of up \$300 to residential customers that charge
their PEV during off-peak periods. Additional terms and conditions
apply. For more information, see the Eversource [EV Charger Demand
Response](https://www.eversource.com/content/wma/residential/save-money-energy/explore-alternatives/electric-vehicles/ev-charger-demand-response)
website.
</t>
  </si>
  <si>
    <t>2020-11-12 14:49:04 UTC</t>
  </si>
  <si>
    <t>Direct Current (DC) Fast Charger Alternative Rate Structure Requirement</t>
  </si>
  <si>
    <t xml:space="preserve">Public electric utilities must file at least one commercial tariff or
program with the Department of Public Utilities to provide DC fast
charger alternative rate structures for demand charges. Each tariff or
program must evaluate the relative costs and benefits associated with
rate designs for multiple PEV adoption scenarios and be filed by July
14, 2021. (Reference [House Bill](https://malegislature.gov/) 5248,
2020)
</t>
  </si>
  <si>
    <t>2021-01-15 00:00:00 UTC</t>
  </si>
  <si>
    <t>2021-03-08 21:26:12 UTC</t>
  </si>
  <si>
    <t>Zero-Emission Truck Rebates</t>
  </si>
  <si>
    <t xml:space="preserve">Massachusetts Department of Energy Resources\' Massachusetts Offers
Rebates for Electric Vehicles (MOR-EV) Trucks Program offers rebates to
public and private fleets for the purchase of all-electric and fuel cell
electric trucks with a purchase price of more than \$50,000 and gross
vehicle weight rating (GVWR) of more than 8,500 pounds (lbs.). Rebate
amounts are available in a declining three block rate structure,
determined by the number of trucks per weight group. Rebates will be
offered in the following amounts:
&lt;div&gt;
  GVWR (lbs.)     Block Size (Number of Trucks, per Block)   Block 1    Block 2    Block 3
  --------------- ------------------------------------------ ---------- ---------- ----------
  8,501-10,000    200                                        \$7,500    \$6,735    \$5,419
  10,001-14,000   200                                        \$15,000   \$12,750   \$10,838
  14,001-16,000   100                                        \$30,000   \$25,500   \$21,675
  16,001-19,500   100                                        \$45,000   \$38,250   \$32,513
  19,501-26,000   100                                        \$60,000   \$51,000   \$43,350
  26,001-33,000   50                                         \$75,000   \$63,750   \$54,188
  33,001+         50                                         \$90,000   \$76,500   \$65,025
&lt;/div&gt;
Purchasers of vehicles with a GVWR of greater than 14,000 lbs. can apply
for a voucher to reserve a rebate at the current rebate block value. A
voucher may be provided to an applicant who has demonstrated an intent
to purchase, which may be evidenced by a completed purchase order.
Applicants must apply for a rebate following the purchase and
registration of the truck in Massachusetts and must retain ownership of
the truck for a minimum of 36 months. MOR-EV Trucks rebates cannot be
combined with funds from the Department of Environmental Protection
Volkswagen [Settlement-Funded Grant &amp; Incentive
Programs](https://www.mass.gov/guides/volkswagen-diesel-settlements-environmental-mitigation#-about-the-vw-settlements-).
Additional terms and conditions apply. For more information, visit the
[MOR-EV Rebate
Program](https://www.mass.gov/service-details/mor-ev-rebate-program)
website.
</t>
  </si>
  <si>
    <t>2021-03-08 21:40:04 UTC</t>
  </si>
  <si>
    <t xml:space="preserve">The DC Fast Charging Program provides grants to non-residential entities
of up to 80% of the cost of DC fast EVSE and installation and a maximum
of \$50,000 per street address for hardware and installation costs.
Installations at government property qualify for 100% of the cost, up to
\$50,000. Qualified EVSE at public locations must be available to the
public 24 hours per day. EVSE at educational campuses must be available
to all students and staff with plug-in electric vehicles. This program
is part of the Massachusetts Electric Vehicle Incentive Program
(MassEVIP) and is funded by Massachusetts' portion of the [Volkswagen
Environmental Mitigation
Trust](https://www.epa.gov/enforcement/volkswagen-clean-air-act-civil-settlement).
For more information, including future funding availability,
application, and eligibility requirements, visit the [Apply for MassEVIP
DC Fast Charging
Incentives](https://www.mass.gov/how-to/apply-for-massevip-direct-current-fast-charging-incentives)
website.
</t>
  </si>
  <si>
    <t>2021-03-11 21:58:28 UTC</t>
  </si>
  <si>
    <t>State Zero Emission Vehicle (ZEV) and Infrastructure Deployment Requirements</t>
  </si>
  <si>
    <t xml:space="preserve">Effective July 1, 2021, all Massachusetts executive branch agencies and
public institutions of higher education must collectively work to meet
the following targets, to the extent feasible:
Acquire ZEVs so that the total state fleet consists of:
-   5% ZEVs in 2025;
-   20% ZEVs in 2030;
-   75% ZEVs in 2040; and
-   100% ZEVs in 2050
Starting in the following years, all listed vehicle acquisitions must be
ZEVs:
-   Fiscal year (FY) 2023, all vehicles with a gross vehicle weight
    rating (GVWR) of 8,500 pounds (lbs.) or less.
-   FY 2025, all vehicles with a GVWR of 14,000 lbs. or less.
-   FY 2030, all vehicles with a GVWR of 14,000 lbs. or more.
Increase the total number of electric vehicle supply equipment (EVSE) on
state properties to:
-   350 EVSE in 2025; and
-   500 EVSE in 2030.
All agencies must assess and implement strategies to reduce vehicle
fossil fuel use to the greatest extent feasible, including, but not
limited to, acquiring the most fuel-efficient and appropriately-sized
vehicle models, conducting fleet optimization evaluations, identifying
opportunities to reduce vehicle miles traveled, and educating employees
on efficient driving practices. Additionally, agencies must prioritize
vehicle deployment at facilities located in environmental justice
communities.
Police vehicles are exempt from these requirements, but public safety
agencies are encouraged to meet these requirements as long as vehicles
meet operational needs.
Additional conditions apply. For more information, see the Massachusetts
Department of Energy Resources [Leading by Example
Program](https://www.mass.gov/leading-by-example-program) website.
(Reference [Executive
Order](https://www.mass.gov/massachusetts-executive-orders) 594, 2021)
</t>
  </si>
  <si>
    <t>2021-04-21 00:00:00 UTC</t>
  </si>
  <si>
    <t>2021-06-08 15:06:19 UTC</t>
  </si>
  <si>
    <t>ELEC|EFFEC|HY</t>
  </si>
  <si>
    <t>https://www.mass.gov/massachusetts-executive-orders</t>
  </si>
  <si>
    <t xml:space="preserve">The Massachusetts Department of Environmental Protection (MassDEP)
provides U.S. Environmental Protection Agency Diesel Emissions Reduction
Act (DERA) funding for projects that reduce diesel emissions in
Massachusetts. Funding for eligible project costs is available for local
or state agencies and public colleges and universities that reduce
diesel emissions by converting engines to alternative fuels,
retrofitting exhaust controls, purchasing new vehicles, or adding idle
reduction equipment. MassDEP prioritizes projects that benefit
environmental justice communities. Additional terms and conditions
apply. For more information, including funding amounts and how to apply,
see the MassDEP [Apply for a DERA Open Solicitation
Grant](https://www.mass.gov/how-to/apply-for-a-diesel-emissions-reduction-act-dera-open-solicitation-grant)
website.
</t>
  </si>
  <si>
    <t>2021-06-11 19:57:48 UTC</t>
  </si>
  <si>
    <t>AFTMKTCONV|ELEC|EFFEC|HEV|HY|IR|NG|LPG</t>
  </si>
  <si>
    <t>MAN|GOV|OTHER</t>
  </si>
  <si>
    <t>Plug-In Electric Vehicle (PEV) High Occupancy Vehicle (HOV) Lane Exemption</t>
  </si>
  <si>
    <t xml:space="preserve">Permitted PEVs may operate in any Maryland HOV lanes regardless of the
number of occupants. Qualified PEVs must have a maximum speed capability
of at least 65 miles per hour. To operate in HOV lanes, PEV owners must
obtain a permit from the Maryland Department of Transportation Motor
Vehicle Administration (MDOT MVA). Each year the MDOT MVA and the State
Highway Administration must report PEV use in HOV lanes to the governor.
This exemption expires September 30, 2022. For more information, see the
[HOV Permit Issuance for
PEVs](https://mva.maryland.gov/about-mva/Pages/info/27300/27300-54T.aspx)
website.
(Reference [Maryland
Statutes](http://mgaleg.maryland.gov/webmga/frm1st.aspx?tab=home),
Transportation Code 25-108 and 21-314)
</t>
  </si>
  <si>
    <t>2010-05-20 00:00:00 UTC</t>
  </si>
  <si>
    <t>2019-05-08 17:00:31 UTC</t>
  </si>
  <si>
    <t>2022-09-30 00:00:00 UTC</t>
  </si>
  <si>
    <t>http://mgaleg.maryland.gov/webmga/frm1st.aspx?tab=home|http://mgaleg.maryland.gov/webmga/frmMain.aspx?id=SB0033&amp;stab=01&amp;pid=billpage&amp;tab=subject3&amp;ys=2014RS|http://mgaleg.maryland.gov/webmga/frm1st.aspx?tab=home|http://mgaleg.maryland.gov/webmga/frm1st.aspx?tab=home</t>
  </si>
  <si>
    <t>Zero Emission Vehicle (ZEV) Infrastructure Promotion</t>
  </si>
  <si>
    <t xml:space="preserve">The Maryland Zero Emission Electric Vehicle Infrastructure Council
(ZEEVIC) promotes the use of promotes the use of ZEVs, including plug-in
electric vehicles (PEVs) and fuel cell electric vehicles (FCEV), in the
state. Specific responsibilities of ZEEVIC include the following:
-   Develop policies and an action plan to promote and facilitate the
    integration of ZEVs into the Maryland transportation network;
-   Assist in developing and coordinating statewide standards for
    streamlined permitting and installation of electric vehicle charging
    and hydrogen fueling equipment;
-   Develop recommendations for a statewide PEV charging and FCEV
    refueling infrastructure plan, including standard pricing
    information displays;
-   Increase and support consumer awareness and ownership of ZEVs
    through public outreach;
-   Recommend incentives to support private-sector investment in ZEVs;
-   Develop targeted policies to support fleet purchases of ZEVs;
-   Develop charging solutions for multiunit dwellings;
-   Encourage local and regional efforts to promote the use of ZEVs;
-   Develop model procurement practices for light-duty vehicles that
    include an evaluation of the vehicle lifecycle costs inclusive of
    estimated fuel cost over the anticipated life of the vehicle;
-   Recommend policies that support PEV charging and FCEV fueling from
    clean energy sources;
-   Establish performance measures for meeting ZEV related employment,
    infrastructure, and regulatory goals; and
-   Pursue other policies, goals, and objectives that promote the
    adoption of ZEVs.
The Maryland Department of Transportation must provide staff support to
ZEEVIC with the assistance of the Maryland Energy Administration and the
Maryland Public Service Commission. For more information, including
interim reports, see the [Maryland Zero Emission Electric Vehicle
Infrastructure
Council](https://www.mdot.maryland.gov/tso/Pages/Index.aspx?PageId=81)
website and the [MarylandEV](http://www.marylandev.org) website.
(Reference [Chapter 378, Acts of
2015](http://mgaleg.maryland.gov/2015RS/chapters_noln/Ch_378_sb0714T.pdf);
[Chapter 213, Acts of
2019](http://mgaleg.maryland.gov/2019RS/chapters_noln/Ch_213_hb1246E.pdf);
[Chapter 118, Acts of
2020](http://mgaleg.maryland.gov/2020RS/chapters_noln/Ch_118_hb0232T.pdf))
</t>
  </si>
  <si>
    <t>2011-05-19 00:00:00 UTC</t>
  </si>
  <si>
    <t>2020-05-08 00:00:00 UTC</t>
  </si>
  <si>
    <t>2020-05-12 15:28:42 UTC</t>
  </si>
  <si>
    <t>http://mgaleg.maryland.gov/webmga/frm1st.aspx?tab=home|http://mgaleg.maryland.gov/webmga/frm1st.aspx?tab=home|http://mgaleg.maryland.gov/webmga/frm1st.aspx?tab=home</t>
  </si>
  <si>
    <t xml:space="preserve">Plug-In Electric Vehicle (PEV) Information Disclosure </t>
  </si>
  <si>
    <t xml:space="preserve">The Maryland Motor Vehicle Administration may provide the address of a
registered PEV owner and information about the vehicle to electric
companies for their use. Electric companies may only use this
information in planning for the electric power supply and may not use it
for marketing or solicitation. (Reference [Maryland
Statutes](http://mgaleg.maryland.gov/webmga/frm1st.aspx?tab=home%22),
General Provisions 4-320)
</t>
  </si>
  <si>
    <t>2012-05-02 00:00:00 UTC</t>
  </si>
  <si>
    <t>http://mgaleg.maryland.gov/webmga/frm1st.aspx?tab=home</t>
  </si>
  <si>
    <t>Electric Vehicle Supply Equipment (EVSE) Regulation Exemption</t>
  </si>
  <si>
    <t xml:space="preserve">Owners and operators of EVSE are not subject to state regulation as
electricity suppliers or public service companies. For the purpose of
this regulation, owners and operators of EVSE are considered retail
electric customers. (Reference [Maryland
Statutes](http://mgaleg.maryland.gov/webmga/frm1st.aspx?tab=home),
Public Utility Code 1-101(j))
</t>
  </si>
  <si>
    <t>2012-05-22 00:00:00 UTC</t>
  </si>
  <si>
    <t xml:space="preserve">Maryland joined California, Connecticut, Maine, Massachusetts, New
Jersey, New York,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</si>
  <si>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19:44:07 UTC</t>
  </si>
  <si>
    <t xml:space="preserve">The Maryland Energy Administration (MEA) offers a rebate to individuals,
businesses, or state or local government entities for the costs of
acquiring and installing qualified EVSE. Between July 1, 2021, and June
30, 2022, the rebate may cover 40% of the costs of acquiring and
installing qualified EVSE, or up to the following amounts:
::: {align="center"}
  Qualified Entity                                                                                    Amount per EVSE
  -------------------------------------------------------------------------------------------------- -----------------
  Residential                                                                                              \$700
  Businesses, Nonprofits, Workplaces, Multi-Unit Dwellings, and State or Local Government Entities        \$4,000
:::
Applicants must demonstrate compliance with state, local, and/or federal
law that applies to the installation or operation of qualified EVSE.
Other requirements may apply. MEA may award up to \$1,800,000 total with
commercial projects receiving up to 20% of total funds. Rebates will be
awarded on a first-come, first-served basis. For more information, see
MEA\'s [EVSE Rebate
Program](http://energy.maryland.gov/transportation/Pages/incentives_evserebate.aspx)
website.
(Reference [Maryland
Statutes](http://mgaleg.maryland.gov/webmga/frm1st.aspx?tab=home),
Business Regulation Code 10-101, and State Government Code 9-2009)
</t>
  </si>
  <si>
    <t>2014-05-05 00:00:00 UTC</t>
  </si>
  <si>
    <t>2017-05-04 00:00:00 UTC</t>
  </si>
  <si>
    <t>2020-01-10 19:36:16 UTC</t>
  </si>
  <si>
    <t>http://mgaleg.maryland.gov/webmga/frm1st.aspx?tab=home|http://mlis.state.md.us/|http://mgaleg.maryland.gov/webmga/frm1st.aspx?tab=home</t>
  </si>
  <si>
    <t>Plug-In Electric Vehicle (PEV) Charging Rate Reduction - BGE</t>
  </si>
  <si>
    <t xml:space="preserve">Baltimore Gas and Electric Company (BGE) offers time-of-use (TOU) rate
for residential customers that own or lease a PEV. Residential customers
with qualified Level 2 electric vehicle supply equipment (EVSE), capable
of separately tracking PEV charging data, may apply for a TOU rate
applicable only to EVSE usage. For more information, see the BGE
[EVsmart](https://www.bge.com/SmartEnergy/InnovationTechnology/Pages/EVTOURate.aspx)
website.
</t>
  </si>
  <si>
    <t>2016-06-28 00:00:00 UTC</t>
  </si>
  <si>
    <t>2020-05-12 15:08:43 UTC</t>
  </si>
  <si>
    <t>Plug-In Electric Vehicle (PEV) Charging Rate Incentive - Pepco</t>
  </si>
  <si>
    <t xml:space="preserve">Pepco offers a time-of-use rate to all qualified residential customers
in Maryland who own or lease a PEV. For more information, see Pepco\'s
[Plug-In Electric Vehicle
Charging](https://www.pepco.com/SmartEnergy/InnovationTechnology/Pages/ElectricVehicleProgramMD.aspx)
website.
</t>
  </si>
  <si>
    <t>2017-05-11 20:13:21 UTC</t>
  </si>
  <si>
    <t>Zero Emission School Bus Grant Program and Study</t>
  </si>
  <si>
    <t xml:space="preserve">The Maryland Department of the Environment (MDE) administers a Zero
Emission School Bus Transition Grant Program to purchase zero emission
school buses, install charging infrastructure, and transition to zero
emission school bus fleets. MDE and the Maryland Department of
Transportation also provide technical assistance to county boards of
education transitioning school buses to zero emission vehicles
throughout the state.
(Reference [Maryland Statutes](http://mgaleg.maryland.gov/mgawebsite/),
Environmental Code 2-1501 and 2-1503)
</t>
  </si>
  <si>
    <t>2019-05-13 00:00:00 UTC</t>
  </si>
  <si>
    <t>2019-06-07 13:23:23 UTC</t>
  </si>
  <si>
    <t>ELEC|NG|LPG</t>
  </si>
  <si>
    <t>Electric Vehicle Supply Equipment (EVSE) Rebates - BGE</t>
  </si>
  <si>
    <t xml:space="preserve">Baltimore Gas and Electric (BGE) provides rebates to residential and
multifamily customers toward the purchase of qualified Level 2 and
direct current (DC) fast EVSE. BGE offers residential customers a \$300
rebate for an eligible Level 2 EVSE. BGE offers customers that own or
operate multifamily properties a rebate of 50% of the purchase and
installation cost of an eligible Level 2 EVSE, up to \$5,000 per port,
and 50% of the purchase and installation cost of eligible DC fast EVSE,
up to \$15,000 per port. Multifamily rebate awards may not exceed
\$25,000 per site. Only chargers purchased and installed after July 1,
2019, are eligible. 1,000 residential rebates and 700 multifamily
rebates are available on a first-come, first-served basis. Applicants
will be placed on a waitlist once the rebate limit is reached.
Additional terms and conditions apply. For more information, including
how to apply, see the BGE
[EVsmart](https://www.bge.com/SmartEnergy/InnovationTechnology/Pages/ElectricVehicles.aspx)
website.
</t>
  </si>
  <si>
    <t>2019-06-28 23:12:28 UTC</t>
  </si>
  <si>
    <t>Electric Vehicle Supply Equipment (EVSE) Rebate - Pepco</t>
  </si>
  <si>
    <t xml:space="preserve">Pepco provides rebates to residential and multifamily customers toward
the purchase of qualified Level 2 EVSE. Pepco offers residential
customers a \$300 rebate for a Level 2 smart EVSE. Only EVSE purchased
and installed after July 1, 2019, are eligible. Pepco offers customers
that own or operate multifamily properties a 50% discount on the
purchase of eligible Level 2 smart EVSE and a rebate up to \$7,500 for
installation costs. Additional terms and conditions apply. For more
information, including how to apply, see the Pepco
[EVsmart](https://www.pepco.com/SmartEnergy/InnovationTechnology/Pages/ElectricVehicleProgramMD.aspx)
website.
</t>
  </si>
  <si>
    <t>2020-05-12 15:17:22 UTC</t>
  </si>
  <si>
    <t>Electric Vehicle Supply Equipment (EVSE) Rebates - Delmarva Power</t>
  </si>
  <si>
    <t xml:space="preserve">Delmarva Power provides rebates to residential and multifamily customers
toward the purchase of qualified Level 2 EVSE. Delmarva Power offers
residential customers a \$300 rebate for a Level 2 smart EVSE. Only EVSE
purchased and installed after July 1, 2019, are eligible. Delmarva Power
offers customers that own or operate multifamily properties a 50%
discount on the purchase of eligible Level 2 smart EVSE and a rebate up
to \$7,500 for installation costs. Additional terms and conditions
apply. For more information, including how to apply, see the Delmarva
Power
[EVsmart](https://www.delmarva.com/SmartEnergy/InnovationTechnology/Pages/ElectricVehicleProgramMD.aspx)
website.
</t>
  </si>
  <si>
    <t>2020-05-12 15:13:19 UTC</t>
  </si>
  <si>
    <t>Electric Vehicle Supply Equipment (EVSE) Residential Rebate - Potomac Edison</t>
  </si>
  <si>
    <t xml:space="preserve">Potomac Edison offers residential customers a \$300 rebate for the
purchase and installation of a qualified Level 2 EVSE through the EV
Driven Program. For more information, including eligibility and
qualifying EVSE, see the [EV
Driven](https://firstenergycorp.com/content/customer/help/saving_energy/electric-vehicles/maryland-ev/maryland-ev.html)
website.
</t>
  </si>
  <si>
    <t>2020-02-03 17:47:52 UTC</t>
  </si>
  <si>
    <t>Electric Vehicle Supply Equipment (EVSE) Charging Rate Incentive - Potomac Edison</t>
  </si>
  <si>
    <t xml:space="preserve">Potomac Edison offers residential customers the opportunity to earn 2
cents per kilowatt-hour when charging with eligible EVSE during off-peak
hours through the EV Driven Off-Peak Rewards Program. For more
information, see the [EV
Driven](https://firstenergycorp.com/content/customer/help/saving_energy/electric-vehicles/maryland-ev/maryland-ev.html)
website.
</t>
  </si>
  <si>
    <t>2020-02-03 17:51:59 UTC</t>
  </si>
  <si>
    <t>Electric Vehicle Supply Equipment (EVSE) Multifamily Rebate - Potomac Edison</t>
  </si>
  <si>
    <t xml:space="preserve">Potomac Edison offers multifamily property owners a rebate up to
\$20,000 for the purchase and installation of qualified Level 2 or
direct current (DC) fast chargers on their property through the EV
Driven Program. Only customers that purchase and install eligible EVSE
after December 1, 2019, are eligible. For more information, including
eligibility and qualifying EVSE, see the [EV
Driven](https://firstenergycorp.com/content/customer/help/saving_energy/electric-vehicles/maryland-ev/maryland-ev.html)
website.
</t>
  </si>
  <si>
    <t>2020-02-03 17:58:19 UTC</t>
  </si>
  <si>
    <t xml:space="preserve">Vehicles powered exclusively by electricity are exempt from state
emissions inspections. For more information, see the Maryland [Vehicle
Emissions Inspection
Program](https://mde.maryland.gov/programs/Air/MobileSources/Pages/VEIP.aspx)
website. (Reference [Maryland
Statutes](http://mgaleg.maryland.gov/mgawebsite/), Transportation Code
23-206 and 23-206.4)
</t>
  </si>
  <si>
    <t>2020-05-12 14:39:20 UTC</t>
  </si>
  <si>
    <t xml:space="preserve">California, Colorado, Connecticut, District of Columbia, Hawaii, Maine,
Maryland, Massachusetts, New Jersey, New York, North Carolina, Oregon,
Pennsylvania, Rhode Island, Vermont, and Washington (signatory states)
signed a [memorandum of
understanding](https://www.nescaum.org/documents/multistate-truck-zev-governors-mou-20200714.pdf)
(MOU) to support the deployment of medium- and heavy-duty ZEVs through
involvement in a Multi-State ZEV Task Force (Task Force).
The Task Force will develop a multi-state action plan to support
electrification of medium- and heavy-duty vehicles. The Task Force will
consider actions to accomplish the goals of the MOU, including limiting
all new medium- and heavy-duty vehicles sales in the signatory states to
ZEVs by 2050. The signatory states will also seek to accelerate the
deployment of medium- and heavy-duty ZEVs to benefit disadvantaged
communities and explore opportunities to coordinate and partner with key
stakeholders.
For more information, see the [Medium- and Heavy-Duty ZEVs: Action Plan
Development
Process](https://www.nescaum.org/documents/medium-and-heavy-duty-zero-emission-vehicles-action-plan-development-process/)
website.
</t>
  </si>
  <si>
    <t>2020-08-03 15:24:18 UTC</t>
  </si>
  <si>
    <t>Alternative Fuel Vehicle (AFV) Grants</t>
  </si>
  <si>
    <t xml:space="preserve">The Clean Fuels Incentive Program (CFIP), administered by the Maryland
Energy Administration (MEA), provides grants to purchase new fleet AFVs.
Grant award amounts vary and may cover up to 100% of the incremental AFV
cost. Grants are available in the following amounts:
::: {align="center"}
  AFV Technology                                           Vehicle Class   Maximum Grant Award per Vehicle
  -------------------------------------------------------- --------------- ---------------------------------
  Electric Vehicles                                        Class 1-2       \$5,000
  Electric Vehicles                                        Class 3-8       \$80,000
  Natural Gas, Propane, Biodiesel, and Hydrogen Vehicles   Class 1-2       \$7,500
  Natural Gas, Propane, Biodiesel, and Hydrogen Vehicles   Class 3-8       \$50,000
:::
Eligible fleet applicants include school districts, nonprofits,
commercial entities, corporations, and local and municipal governments.
AFVs purchased for individual or personal use are ineligible. Vehicles
receiving funding from other state programs are ineligible. Grants will
be awarded on a competitive basis, with equity and environmental justice
considerations as part of the evaluation criteria. For more information,
including additional eligibility criteria, see MEA's [CFIP
Program](https://energy.maryland.gov/transportation/Pages/Clean-Fuels-Incentive-Program.aspx)
website.
</t>
  </si>
  <si>
    <t>2021-09-30 18:17:05 UTC</t>
  </si>
  <si>
    <t>Electric Vehicle Supply Equipment (EVSE) Workplace Charging Grant</t>
  </si>
  <si>
    <t xml:space="preserve">The Maryland Department of Environment (MDE) offers grants of up to
\$4,500 per charger, \$600,000 total per applicant for the installation
of EVSE at workplaces through the Charge Ahead Grant Program (CAGP).
CAGP funding is available for costs directly attributable to the design,
installation, and operation of eligible workplace EVSE. Eligible
entities include non-profits, private companies, and government
agencies. The program is funded by Maryland's portion of the [Volkswagen
Environmental Mitigation
Trust](https://www.epa.gov/enforcement/volkswagen-clean-air-act-civil-settlement).
For more information, including program guidance and application, see
the MDE's [Volkswagen
Settlement](https://mde.maryland.gov/programs/Air/MobileSources/Pages/MarylandVolkswagenMitigationPlan.aspx)
website.
</t>
  </si>
  <si>
    <t>2020-12-11 21:44:14 UTC</t>
  </si>
  <si>
    <t>Electric Vehicle Supply Equipment (EVSE) Corridor Charging Grant</t>
  </si>
  <si>
    <t xml:space="preserve">The Maryland Department of Environment (MDE) offers grants of up to 80%
of the cost for the installation of direct current (DC) fast charging
stations along [Federal Highway
Administration](https://afdc.energy.gov/laws/11675) designated
alternative fuel corridors through the Electric Corridors Grant Program
(ECGP). ECPG funding is available for up to \$150,000 per DC fast EVSE
for \$600,000 per total applicant. Eligible entities include non-profits
and private businesses. Grant awards vary based on total kilowatts per
charging port. The program is funded by Maryland's portion of the
[Volkswagen Environmental Mitigation
Trust](https://www.epa.gov/enforcement/volkswagen-clean-air-act-civil-settlement).
For more information, including program guidance and application, see
the MDE's [Volkswagen
Settlement](https://mde.maryland.gov/programs/Air/MobileSources/Pages/MarylandVolkswagenMitigationPlan.aspx)
website.
</t>
  </si>
  <si>
    <t>2020-12-11 21:46:51 UTC</t>
  </si>
  <si>
    <t>Electric Vehicle Supply Equipment (EVSE) New Construction Requirement</t>
  </si>
  <si>
    <t xml:space="preserve">Builders must provide buyers the option to include a Level 2 EVSE or
electric pre-wiring to support a Level 2 EVSE in all new homes which
include a garage, carport, or driveway. The builder must provide buyers
with notice of EVSE make-ready options and information about all
available rebate programs for EVSE purchase and installation. (Reference
[House Bill](https://mgaleg.maryland.gov/mgawebsite/) 784, 2021)
</t>
  </si>
  <si>
    <t>2021-05-31 00:00:00 UTC</t>
  </si>
  <si>
    <t>2021-07-13 20:02:28 UTC</t>
  </si>
  <si>
    <t>https://mgaleg.maryland.gov/mgawebsite/</t>
  </si>
  <si>
    <t>Zero Emission Bus Acquisition Requirement</t>
  </si>
  <si>
    <t xml:space="preserve">Beginning in 2023 the Maryland Transit Administration (MTA) may only
purchase zero emission buses for the state transit bus fleet. If the MTA
determines that there are no zero emission buses that meet performance
requirements, an alternative fuel bus may be purchased instead. The MTA
must also develop charging infrastructure to support zero emission buses
throughout the state and submit an annual report to the legislature
beginning on January 1, 2022. (Reference [Senate
Bill](https://mgaleg.maryland.gov/mgawebsite/) 137, 2021)
</t>
  </si>
  <si>
    <t>2021-05-30 00:00:00 UTC</t>
  </si>
  <si>
    <t>2021-07-13 20:04:41 UTC</t>
  </si>
  <si>
    <t>Electric Vehicle Supply Equipment (EVSE) Policies for Associations</t>
  </si>
  <si>
    <t xml:space="preserve">Homeowner associations or condominium associations may not prohibit or
restrict the installation or use of EVSE in a homeowner's designated
parking space. Associations may put reasonable restrictions on EVSE, but
the association must treat EVSE installation in the same manner as any
unit architectural modification. Residents are required to comply with
all relevant building codes and safety standards and engage a licensed
EVSE contractor. The residential EVSE owner is responsible for the cost
of the installation, operation, maintenance, repair, insurance, removal,
or replacement of the station, as well as any resulting damage to the
EVSE or surrounding area. (Reference [House
Bill](https://mgaleg.maryland.gov/mgawebsite/) 0110, 2021, and [Senate
Bill](https://mgaleg.maryland.gov/mgawebsite/) 0144, 2021)
</t>
  </si>
  <si>
    <t>2021-07-13 20:06:54 UTC</t>
  </si>
  <si>
    <t>https://mgaleg.maryland.gov/mgawebsite/|https://mgaleg.maryland.gov/mgawebsite/</t>
  </si>
  <si>
    <t>Zero Emission Vehicle (ZEV) Financial Impact Analysis</t>
  </si>
  <si>
    <t xml:space="preserve">The Maryland Energy Administration and the Maryland Department of
Transportation must submit a report to the legislature that examines the
fiscal impact of ZEVs registered in Maryland and a survey of measures
enacted by other states or jurisdictions to minimize the impacts of ZEVs
on state transportation funds. (Reference [House
Bill](https://mgaleg.maryland.gov/mgawebsite/) 44, 2021)
</t>
  </si>
  <si>
    <t>2021-07-13 20:09:56 UTC</t>
  </si>
  <si>
    <t>Solar Canopy Electric Vehicle Supply Equipment (EVSE) Infrastructure Grant</t>
  </si>
  <si>
    <t xml:space="preserve">The Maryland Energy Administration (MEA) offers grants of up to
\$125,000 for the planning and installation of solar arrays on existing
public facilities and infrastructure. Eligible projects include solar
canopies that support EVSE. For more information, see the MEA [Public
Facility Solar Grant
Program](https://energy.maryland.gov/govt/Pages/PublicFacilitySolarGrantProgram.aspx)
website.
</t>
  </si>
  <si>
    <t>2021-08-11 15:04:21 UTC</t>
  </si>
  <si>
    <t>Charge Ahead Grant Program</t>
  </si>
  <si>
    <t>https://mde.maryland.gov/programs/Air/MobileSources/Pages/MarylandVolkswagenMitigationPlan.aspx</t>
  </si>
  <si>
    <t xml:space="preserve">Electric Corridors grant program </t>
  </si>
  <si>
    <t>Clean Energy Grants</t>
  </si>
  <si>
    <t xml:space="preserve">The Maryland Smart Energy Communities (MSEC) program, administered by
the Maryland Energy Administration (MEA), offers local governments
grants for transportation-related projects, including the purchase of
new plug-in electric vehicles (PEVs) or alternative fuel vehicles and
the installation of electric vehicle supply equipment (EVSE). Grants are
available in the following amounts:
::: {align="center"}
  Project Type                                                           Maximum Grant Award
  --------------------------------------------------------------------- ---------------------
  Purchase of a New PEV with an All-Electric Range of up to 199 Miles    \$3,750 per vehicle
  Purchase of a New PEV with an All-Electric Range of Over 200 Miles     \$7,500 per vehicle
  EVSE Equipment and Installation                                         \$6,000 per EVSE
:::
Communities already participating in the MSEC program may receive a
maximum award of \$55,000 per project and new communities may receive up
to \$75,000. Additional requirements may apply. For more information,
including requirements and application deadline, see the MEA
[MSEC](https://energy.maryland.gov/govt/Pages/smartenergycommunities.aspx)
website.
</t>
  </si>
  <si>
    <t>2021-09-30 16:21:40 UTC</t>
  </si>
  <si>
    <t>2021-11-13 00:00:00 UTC</t>
  </si>
  <si>
    <t>Provision for Establishment of Clean Fuel Vehicle Insurance Incentives</t>
  </si>
  <si>
    <t xml:space="preserve">An insurer may credit or refund any portion of the premium charged for
an insurance policy on a clean fuel vehicle in order to encourage its
policyholders to use clean fuel vehicles, as long as insurance premiums
on other vehicles are not increased to fund these credits or refunds.
Clean fuels include, but are not limited to, natural gas, propane,
hydrogen, alcohol fuels containing not less than 85% alcohol by volume,
and electricity. (Reference [Maine Revised
Statutes](http://www.mainelegislature.org/legis/statutes/) Title 24-A,
Section 2303-B)
</t>
  </si>
  <si>
    <t>http://www.mainelegislature.org/legis/statutes/|http://www.mainelegislature.org/</t>
  </si>
  <si>
    <t>Plug-In Electric Vehicle (PEV) Infrastructure Development</t>
  </si>
  <si>
    <t xml:space="preserve">Maine\'s smart grid infrastructure policy promotes the development,
implementation, availability, and use of smart grid technology. The
policy includes the goal of integrating advanced electric storage and
peak-reduction technologies, such as PEVs, into the electric system.
(Reference [Maine Revised
Statutes](http://www.mainelegislature.org/legis/statutes/) Title 35-A,
Section 3143)
</t>
  </si>
  <si>
    <t>2010-03-23 00:00:00 UTC</t>
  </si>
  <si>
    <t>http://www.mainelegislature.org/legis/statutes/</t>
  </si>
  <si>
    <t>Plug-in Electric Vehicle (PEV) Charging Regulation Exemption</t>
  </si>
  <si>
    <t xml:space="preserve">An entity that sells electricity for the sole purpose of charging the
battery of a PEV is not defined or regulated as an electricity provider.
An electric vehicle supply equipment provider may charge a submetered
user only for kilowatt-hours used. (Reference [Maine Revised
Statutes](http://www.mainelegislature.org/legis/statutes/) Title 35-A,
Sections 313-A and 3201)
</t>
  </si>
  <si>
    <t>2015-05-05 21:03:13 UTC</t>
  </si>
  <si>
    <t xml:space="preserve">The Maine Department of Transportation (MaineDOT) is accepting
applications for funding of heavy-duty on-road new diesel or alternative
fuel repowers and replacements, as well as off-road all-electric
repowers and replacements. Both government and non-government entities
are eligible for funding. Vehicles that qualify for replacement or
repower include:
-   Model Year (MY) 1992-2009 Class 8 local freight trucks and port
    drayage trucks;
-   MY 1992-2009 Class 4-7 local freight trucks;
-   MY 2009 or older Class 4-8 school buses, shuttle buses, and transit
    buses;
-   Forklifts with greater than 8,000 pounds of lift capacity;
-   Port cargo handling equipment; and
-   High emissions diesel-powered or spark ignition airport ground
    support equipment.
Eligible alternative fuels include, but are not limited to, compressed
natural gas, propane, and electricity. This grant program is funded by
Maine\'s portion of the [Volkswagen (VW) Environmental Mitigation
Trust](https://www.epa.gov/enforcement/volkswagen-clean-air-act-civil-settlement).
For more information, including how to apply, see the MaineDOT
[Applications for Funding](https://www1.maine.gov/mdot/vw/application/)
website.
</t>
  </si>
  <si>
    <t>2018-08-08 15:55:47 UTC</t>
  </si>
  <si>
    <t xml:space="preserve">Efficiency Maine offers a rebate of \$350 to government and non-profit
entities for the purchase of Level 2 EVSE. Applicants are awarded one
rebate per port and may receive a maximum of two rebates. EVSE along
specific roads and at locations that will likely experience frequent use
will be prioritized.
The program is funded by Maine's portion of the [Volkswagen (VW)
Environmental Mitigation
Trust](https://www.epa.gov/enforcement/volkswagen-clean-air-act-civil-settlement).
For more information, including how to apply and prioritized EVSE site
characteristics, see the Efficiency Maine [Electric Vehicle
Initiatives](https://www.efficiencymaine.com/at-work/electric-vehicle-supply-equipment-initiative/)
website. (Reference [Maine Revised
Statutes](http://www.mainelegislature.org/legis/statutes/) Title 35-A,
Section 10127)
</t>
  </si>
  <si>
    <t>2019-05-24 22:08:42 UTC</t>
  </si>
  <si>
    <t>Plug-In Electric Vehicle (PEV) Rebates</t>
  </si>
  <si>
    <t xml:space="preserve">Efficiency Maine's Electric Vehicle Accelerator provides rebates to
Maine residents, businesses, government entities, and tribal governments
for the purchase or lease of a new PEV or plug-in hybrid electric
vehicle (PHEV) at participating Maine dealerships. Rebate amounts are
based on participant type:
::: {align="center"}
  Type of Vehicle   Individuals, Businesses, Organizations   Qualified Low-Income Maine Resident   Maine Governmental Entity or Tribal Government   Non-Profit Organizations
  ----------------- ---------------------------------------- ------------------------------------- ------------------------------------------------ --------------------------
  PEV               \$2,000                                  \$5,500                               \$7,500                                          \$7,500
  PHEV              \$1,000                                  \$4,000                               \$2,000                                          \$2,000
:::
Qualified low-income residents are also eligible for a rebate of up to
\$2,500 for the purchase of a used PEV or PHEV. Vehicles must be
purchased or leased between August 29, 2019, and December 21, 2021. The
program is funded by Maine's portion of the [Volkswagen (VW)
Environmental Mitigation
Trust](https://www.epa.gov/enforcement/volkswagen-clean-air-act-civil-settlement).
For more information, including eligible vehicles and preapproval
requirements, see Efficiency Maine's [Electric Vehicle
Initiatives](https://www.efficiencymaine.com/ev/) website. (Reference
[Maine Revised
Statutes](http://www.mainelegislature.org/legis/statutes/) Title 35-A,
Section 10126)
</t>
  </si>
  <si>
    <t>2019-06-10 00:00:00 UTC</t>
  </si>
  <si>
    <t>2019-09-06 21:02:42 UTC</t>
  </si>
  <si>
    <t>http://www.mainelegislature.org/legis/statutes/|http://legislature.maine.gov/</t>
  </si>
  <si>
    <t xml:space="preserve">Maine joined California, Connecticut, Maryland, Massachusetts, New
Jersey, New York,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</si>
  <si>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2020-07-08 18:20:20 UTC</t>
  </si>
  <si>
    <t>2020-08-03 15:22:34 UTC</t>
  </si>
  <si>
    <t>Plug-In Electric Vehicle (PEV) Deployment Goal and Emissions Reductions Requirements</t>
  </si>
  <si>
    <t xml:space="preserve">Maine must limit greenhouse gas (GHG) emissions to achieve the following
reductions:
-   By January 1, 2030, reduce overall GHG emissions in the state to 45%
    below 1990 levels;
-   By January 1, 2040, be on an annual trajectory to achieve the 2050
    annual emissions level; and
-   By January 1, 2050, reduce overall GHG emissions to 80% below 1990
    levels.
By July 1, 2021, the Maine Department of Environmental Protection must
adopt rules to track and report to the Legislature on gross annual and
net annual GHG emissions.
The Maine Climate Council released [Maine Won't
Wait](https://climatecouncil.maine.gov/future/sites/maine.gov.future/files/inline-files/MaineWontWait_December2020.pdf),
a framework to meet these emissions reductions goals by 2030 and 2050.
The report sets a state goal for 41,000 light-duty PEVs on the road in
Maine by 2025, and 219,000 PEVs on the road by 2030. The report
identifies other strategies, including increasing efficiency and
alternative fuels and reducing vehicle miles traveled, to achieve
emissions reductions goals. For more information, see the [Maine Climate
Council](https://climatecouncil.maine.gov/) website.
(Reference [Maine Revised Statutes](http://legislature.maine.gov/) Title
38, Section 576-A and 577-A)
</t>
  </si>
  <si>
    <t>2021-04-29 17:50:57 UTC</t>
  </si>
  <si>
    <t>http://legislature.maine.gov/|http://legislature.maine.gov/|http://legislature.maine.gov/</t>
  </si>
  <si>
    <t>Plug-In Electric Vehicle (PEV) Deployment and Emissions Reduction Roadmap</t>
  </si>
  <si>
    <t xml:space="preserve">The Governor's Energy Office and the Governor's Office of Policy
Innovation and the Future will work with state agencies to develop a
Clean Transportation Roadmap to 2030 (Roadmap). The Roadmap will
identify policies, programs, and regulatory changes needed to accelerate
widespread adoption of PEVs and other clean transportation technologies
to meet Maine's [transportation emission reductions and PEV
goals](https://afdc.energy.gov/laws/12562). It will include
recommendations to accelerate the PEV market in Maine, expand electric
vehicle supply equipment, evaluate the impact on electric utilities and
grid, and prioritize equitable implementation. The agencies must submit
the Roadmap to the governor by December 31, 2021. (Reference [Executive
Order](https://www.maine.gov/governor/mills/official_documents) 36,
2021)
</t>
  </si>
  <si>
    <t>2021-03-30 00:00:00 UTC</t>
  </si>
  <si>
    <t>2021-04-29 19:20:30 UTC</t>
  </si>
  <si>
    <t>https://www.maine.gov/governor/mills/official_documents</t>
  </si>
  <si>
    <t>Recognition Program for Plug-In Electric Vehicles</t>
  </si>
  <si>
    <t xml:space="preserve">The Governor's Energy Office will work with the Efficiency Maine Trust
to launch a clean vehicle recognition program. This program will
recognize leading Maine dealerships, businesses, local governments, and
others who are advancing achievement of Maine\'s transportation targets.
The program will recognize, through events and ongoing promotion,
private and public sector clean vehicle achievements in vehicle sales,
charging infrastructure, fleet conversions, and educational programming.
(Reference [Executive
Order](https://www.maine.gov/governor/mills/official_documents) 36,
2021)
</t>
  </si>
  <si>
    <t>2021-04-29 19:22:06 UTC</t>
  </si>
  <si>
    <t>Electric Vehicle Supply Equipment (EVSE) Promotion Requirement</t>
  </si>
  <si>
    <t xml:space="preserve">Electric utilities must design rates to encourage EVSE use and file a
rate schedule proposal with the Maine Public Utilities Commission by
November 1, 2021. Proposed EVSE must align with the [Maine Won\'t
Wait](https://afdc.energy.gov/laws/12562) climate framework. (Reference
[House Bill](http://legislature.maine.gov/) 245, 2021)
</t>
  </si>
  <si>
    <t>2021-07-19 00:00:00 UTC</t>
  </si>
  <si>
    <t>2021-09-14 20:09:55 UTC</t>
  </si>
  <si>
    <t>http://legislature.maine.gov/|http://legislature.maine.gov/</t>
  </si>
  <si>
    <t>Clean Transportation and Infrastructure Loans</t>
  </si>
  <si>
    <t xml:space="preserve">Efficiency Maine administers the Maine Clean Energy and Sustainability
Accelerator (Accelerator) to provide loans for qualified alternative
fuel vehicle (AFV) projects, including the purchase of plug-in electric
vehicles, fuel cell electric vehicles, zero emission vehicles (ZEVs),
and associated vehicle charging and fueling infrastructure. Recipients
must direct 40% of funds towards low-income communities and communities
of color.
The Accelerator must also establish a financing program to provide low-
and zero-interest loans to schools, municipalities, and non-profit
organizations to purchase ZEVs and associated fueling infrastructure.
The Accelerator must publish an annual report, including greenhouse gas
emission reductions resulting from investments.
(Reference [Legislative Document](https://legislature.maine.gov/) 1659,
2021)
</t>
  </si>
  <si>
    <t>2021-06-23 00:00:00 UTC</t>
  </si>
  <si>
    <t>2021-10-07 19:19:13 UTC</t>
  </si>
  <si>
    <t>https://legislature.maine.gov/</t>
  </si>
  <si>
    <t>Electric Vehicle Supply Equipment (EVSE) Grant â€“ CMP</t>
  </si>
  <si>
    <t xml:space="preserve">CMP offers business and municipal customers a grant of up to \$4,000 per
port for the installation of Level 2 EVSE. For more information, see the
[Central Maine Power Electric Vehicle Charging Make-Ready
Infrastructure](https://www.cmpco.com/wps/portal/cmp/home/search/!ut/p/z1/xVTRbpswFP2VNtIeqc1MKPSNopQsKmlZShL7BbmuC15jmxCTtn8_Qytt05qgPhUhWdY918fX95wLCFgDouhelNQIrejG7jHxC-Smk6kXw3mQeiHMPHSdJ8kySS9dsDoCgFehC8jx_CUggDBlalMBzGRNy6aotOTf4I7ThlVdeKfbhvFYK8OVmesHPsgJSM3EA8D-d_QYhD53wkfEHO-eIueectcZQ0ahH6Cx7_Geoecq9nTT2sMny5Oyocr8Fdm2vHn9EzlxaGsq3QhVGi7rDTX84mIU3RVZK9jTtVBPo4OQqyg7HLxttNTd2xc_JC35qLuC5YXd-tKtq6GGdO8ND3zRf_k3ixmy-d7kbuomyJ2dD_XrLf8IwWA--RfywQ2GaiBHSPr-TyGYDWGwLeS8CLPAS24sIBknAcwW8eXcC5cohmOw2gv-DHKlG2mNsOhYn5k8exPE2bsgtu0XieJz-l7FaZHlk5-26E-bCR8wB_5qa-DeGLi3xWxId3aQiV_bLYnstOlqfzFg_dG4qWUuA_T-O3m-huK2SmJsd1EUFekuOj39DdqGADg!/?1dmy&amp;mapping=%2Fcmp%2Fhome%2Fsearch&amp;urile=wcm%3apath%3a%2FCMPAGR_SmartEnergy%2FSmartEnergy%2FNC_Innovation%2FPlug-InElectricVehicles%2FCMPEVChargingStationPilotProgram)
website.
</t>
  </si>
  <si>
    <t>Alternative Fuel Vehicle (AFV) Emissions Inspection Exemption</t>
  </si>
  <si>
    <t xml:space="preserve">Dedicated AFVs powered by compressed natural gas, propane, electricity,
or any other source as defined by the Michigan Department of
Transportation are exempt from emissions inspection requirements.
(Reference [Michigan Compiled
Laws](http://www.legislature.mi.gov/(S(d1yq0h4534qach5500tlbh55))/mileg.aspx?page=home)
324.6311 and 324.6512)
</t>
  </si>
  <si>
    <t>1995-05-24 00:00:00 UTC</t>
  </si>
  <si>
    <t>http://www.legislature.mi.gov/(S(d1yq0h4534qach5500tlbh55))/mileg.aspx?page=home</t>
  </si>
  <si>
    <t>Alternative Fuel Development Property Tax Exemption</t>
  </si>
  <si>
    <t xml:space="preserve">Industrial property that is used for high-technology activities or the
creation or synthesis of biodiesel fuel may be eligible for a tax
exemption. High-technology activities include those related to advanced
vehicle technologies such as electric, hybrid electric, or alternative
fuel vehicles and their components. To qualify for the tax exemption, an
industrial facility must obtain an exemption certificate for the
property from the Michigan State Tax Commission. (Reference [Michigan
Compiled
Laws](http://www.legislature.mi.gov/(S(kovblajtbo3pwn22ekizx255))/mileg.aspx?page=home)
207.552 and 207.803-207.809)
</t>
  </si>
  <si>
    <t>2002-10-17 00:00:00 UTC</t>
  </si>
  <si>
    <t>2007-09-19 00:00:00 UTC</t>
  </si>
  <si>
    <t>http://www.legislature.mi.gov/(S(kovblajtbo3pwn22ekizx255))/mileg.aspx?page=home</t>
  </si>
  <si>
    <t>Plug-In Electric Vehicle (PEV) Time-Of-Use (TOU) Rate - DTE Energy</t>
  </si>
  <si>
    <t xml:space="preserve">DTE Energy offers three TOU rates to qualified residential customers for
charging PEVs. For rate information, including how to qualify, see the
DTE Energy [PEV
Rates](https://newlook.dteenergy.com/wps/wcm/connect/dte-web/home/service-request/residential/electric/pev/pev-res-rate-plans)
website.
</t>
  </si>
  <si>
    <t>Plug-In Electric Vehicle (PEV) Time-Of-Use (TOU) Rate - Consumers Energy</t>
  </si>
  <si>
    <t xml:space="preserve">Consumers Energy offers a TOU rate to PEV owners. For more information,
see the Consumers Energy [Smart
Hours](https://www.consumersenergy.com/residential/rates/electric-rates-and-programs/rate-plan-options/smart-hours)
website.
</t>
  </si>
  <si>
    <t xml:space="preserve">In addition to standard registration fees, PEVs, including all-electric
vehicles (EVs) and plug-in hybrid electric vehicles (PHEVs) with a
minimum battery capacity of 4 kilowatt-hours, are subject to an annual
fee. The specific fees are as follows:
  Vehicle Type   Gross Vehicle Weight Rating   Fee
  -------------- ----------------------------- -------
  PHEV           8,000 pounds (lbs.) or less   \$30
  PHEV           \&gt; 8,000 lbs.                 \$100
  EV             8,000 lbs. or less            \$100
  EV             \&gt; 8,000 lbs.                 \$200
PHEV fees will increase by \$2.50 per \$0.01 that the state motor fuel
tax exceeds \$0.19 and EV fees will increase by \$5.00 per \$0.01 that
the state motor fuel tax exceeds \$0.19.
(Reference [Michigan Compiled Laws](http://www.legislature.mi.gov)
257.801)
</t>
  </si>
  <si>
    <t>2015-11-10 00:00:00 UTC</t>
  </si>
  <si>
    <t>2015-12-10 17:07:56 UTC</t>
  </si>
  <si>
    <t>http://www.legislature.mi.gov/(S(fmzzsk45gfa5qrp02ghcqlhd))/mileg.aspx?page=home|http://www.legislature.mi.gov/(S(chtz2jui1ekkqu45xjluze55))/mileg.aspx?page=home</t>
  </si>
  <si>
    <t>Electric Vehicle Supply Equipment (EVSE) Rebate â€“ DTE Energy</t>
  </si>
  <si>
    <t xml:space="preserve">DTE Energy offers a \$500 rebate for the installation of a Level 2 EVSE
for qualified residential customers that purchase or lease a plug-in
electric vehicle (PEV) and enroll in the [PEV Charging
Rates](https://afdc.energy.gov/laws/9216). For more information,
including eligibility, see the DTE Energy [Charging
Forward](https://newlook.dteenergy.com/wps/wcm/connect/dte-web/home/service-request/residential/electric/pev/pev-res-charge-frwd)
website.
</t>
  </si>
  <si>
    <t>2019-07-02 22:26:31 UTC</t>
  </si>
  <si>
    <t xml:space="preserve">The Consumers Energy PowerMIDrive program offers rebates to residential
and commercial customers who install Level 2 or direct current (DC) fast
EVSE. Residential customers are eligible for a \$500 rebate to install a
qualified Level 2 EVSE. Commercial customers installing qualified,
publicly accessible EVSE are eligible for rebates up to \$5,000 per
Level 2 EVSE and up to \$70,000 per DC fast EVSE installed. Rebates are
available on a first-come, first-served basis. For more information, see
the
[PowerMIDrive](https://www.consumersenergy.com/residential/programs-and-services/electric-vehicles/powermidrive?utm_campaign=powermidrive&amp;utm_source=powermidrive&amp;utm_medium=vanity-url&amp;utm_content=powermidrive)
website.
</t>
  </si>
  <si>
    <t>2019-09-05 13:49:26 UTC</t>
  </si>
  <si>
    <t xml:space="preserve">The Michigan Department of Environment, Great Lakes, and Energy (EGLE)
offers grants for eligible on- and off-road vehicles and equipment.
Projects must reduce nitrogen oxide emissions, improve air quality, and
increase adoption of zero emission or alternative fuel vehicles and
equipment. Eligible vehicles and equipment include local freight
vehicles (medium- and heavy-duty trucks and port drayage trucks),
shuttle and transit buses, port cargo handling equipment and forklifts,
airport ground support equipment, and more. The program is funded by
Michigan's portion of the [Volkswagen Environmental Mitigation
Trust](https://www.epa.gov/enforcement/volkswagen-clean-air-act-civil-settlement).
For more information, including available requests for proposals, see
the EGLE [Fuel Transformation
Program](https://www.michigan.gov/egle/0,9429,7-135-70153_70155_3585_57765_78496-397560--,00.html)
website.
</t>
  </si>
  <si>
    <t>2020-11-12 15:52:42 UTC</t>
  </si>
  <si>
    <t xml:space="preserve">Charge Up Michigan Placement Project </t>
  </si>
  <si>
    <t xml:space="preserve">The Michigan Department of Environment, Great Lakes, and Energy provides
funding for public or private organization for the installation of
direct current (DC) fast chargers, site preparation, and networking fees
and signage. Applicant must be enrolled in a utility electric vehicle
(EV) program. Grants are equal to the lesser of 33.3% of the total cost
of the project or a direct match of the electric utility funding, up to
\$70,000. For more information, including eligibility requirements and
application, see the [EV Charger Funding
Opportunities](https://www.michigan.gov/climateandenergy/0,4580,7-364--487842--,00.html)
website.
</t>
  </si>
  <si>
    <t>2020-11-12 16:07:24 UTC</t>
  </si>
  <si>
    <t xml:space="preserve">Indiana Michigan Power offers a TOU rate to residential customers who
own a qualified PEV.
For more information, see the Indiana Michigan Power [Rates, Programs &amp;
Incentives](https://www.indianamichiganpower.com/info/ElectricCars/MichiganIncentives.aspx)
website.
</t>
  </si>
  <si>
    <t>2020-11-12 16:15:44 UTC</t>
  </si>
  <si>
    <t>Electric Vehicle Supply Equipment (EVSE) Rebate â€“ Holland Board of Public Works (HBPW)</t>
  </si>
  <si>
    <t xml:space="preserve">HBPW offers residential customers a \$300 rebate for the purchase of a
Level 2 EVSE. The EVSE must be ENEGY STAR certified, wi-fi compatible,
and send monthly usage data to HBPW. Residential customers must also
enroll in a time-of-use rate. For more information, including
application, see the HBPW [Residential
Rebates](https://www.hollandbpw.com/en/customer-service/residential/residential-rebates#ev)
website.
</t>
  </si>
  <si>
    <t>2020-11-12 16:25:43 UTC</t>
  </si>
  <si>
    <t>Commercial Electric Vehicle Supply Equipment (EVSE) Rebates â€“ Consumers Energy</t>
  </si>
  <si>
    <t xml:space="preserve">The Consumers Energy PowerMIFleet pilot program offers rebates to
commercial and government customers for the purchase and installation of
EVSE. To be eligible, applicants must provide proof of purchase or lease
of at least one plug-in electric fleet vehicle, dedicate one parking
space per EVSE port, and provide EVSE charging data to Consumers Energy
for the duration of the pilot program. Rebates are available in the
following amounts:
  EVSE Technology            Fleet-Use Only                                              Publicly Accessible
  -------------------------- ----------------------------------------------------------- ------------------------------------------------------------
  Level 2                    Up to \$5,000 per dual port EVSE; up to \$50,000 per site   Up to \$50,000 per dual port EVSE; up to \$50,000 per site
  Direct Current (DC) Fast   Up to \$35,000 per EVSE                                     Up to \$70,000 per EVSE
Rebate amounts may not exceed total project cost and are awarded on a
first-come, first-served basis. For more information, see the Consumers
Energy
[PowerMIFleet](https://www.consumersenergy.com/business/products-and-services/powermifleet#charging-station-rebates)
website.
</t>
  </si>
  <si>
    <t>2021-07-13 20:17:32 UTC</t>
  </si>
  <si>
    <t>Electric Vehicle Supply Equipment (EVSE) Rebate â€“ Lansing Board of Water &amp; Light (BWL)</t>
  </si>
  <si>
    <t xml:space="preserve">BWL offers a \$500 rebate for the installation of a Level 2 EVSE to
residential customers who purchase or lease a plug-in electric vehicle
(PEV). For more information, including eligibility requirements, see the
BWL [PEVs](https://www.lbwl.com/pev) website.
</t>
  </si>
  <si>
    <t>2021-09-22 19:55:29 UTC</t>
  </si>
  <si>
    <t>Plug-In Electric Vehicle (PEV) Time-of-Use (TOU) Rate â€“ Lansing Board of Water &amp; Light (BWL)</t>
  </si>
  <si>
    <t xml:space="preserve">BWL offers a TOU rate to residential customers who own or lease a PEV.
Customers must be able to separately meter PEV charging. For more
information, including eligibility requirements, see the BWL
[PEVs](https://www.lbwl.com/pev) website.
</t>
  </si>
  <si>
    <t>2021-09-22 19:57:16 UTC</t>
  </si>
  <si>
    <t>Plug-In Electric Vehicle (PEV) and Natural Gas Vehicle (NGV) Initiatives</t>
  </si>
  <si>
    <t xml:space="preserve">All solicitation documents that include the purchase of passenger
automobiles issued under the jurisdiction of the Minnesota Department of
Administration must assert the intention of the state to begin
purchasing all-electric vehicles (EVs), plug-in hybrid electric vehicles
(PHEVs), neighborhood electric vehicles, and NGVs. For this requirement
to apply, vehicles must meet the state\'s performance specifications and
have a total life-cycle cost of ownership less than or comparable to
that of gasoline-powered vehicles. An EV is defined as a motor vehicle
that can be powered by an electric motor drawing current from
rechargeable storage batteries, fuel cells, or other portable sources of
electrical current, and meets or exceeds applicable requirements in
Title 49 of the [Code of Federal
Regulations](https://www.govinfo.gov/app/collection/cfr), section 571,
and future regulations. A PHEV is defined as a PEV that contains an
internal combustion engine and uses a battery-powered electric motor to
deliver power to the drive wheels. When connected to the electrical grid
via an electrical outlet, the vehicle must be able to recharge its
battery. The vehicle must have the ability to travel at least 20 miles
powered substantially by electricity. (Reference [Minnesota
Statutes](https://www.revisor.mn.gov/pubs/) 16C.138 and 169.011)
</t>
  </si>
  <si>
    <t>2006-05-31 00:00:00 UTC</t>
  </si>
  <si>
    <t>ELEC|NG|NEVS|PHEV</t>
  </si>
  <si>
    <t>http://www.leg.state.mn.us/</t>
  </si>
  <si>
    <t>Electric Vehicle Supply Equipment (EVSE) Requirements</t>
  </si>
  <si>
    <t xml:space="preserve">EVSE installed in Minnesota must: 1) be able to be used by any make,
model, or type of plug-in electric vehicle (PEV); 2) comply with state
safety standards and standards set by the Society of Automotive
Engineers; and 3) be capable of bi-directional charging once electrical
utilities achieve a cost-effective ability to draw electricity from PEVs
connected to the utility grid. These requirements may not apply if the
installations require significant upgrades. (Reference [Minnesota
Statutes](https://www.revisor.mn.gov/pubs/) 325F.185 and 326B.35)
</t>
  </si>
  <si>
    <t>2009-05-21 00:00:00 UTC</t>
  </si>
  <si>
    <t>https://www.revisor.mn.gov/pubs/</t>
  </si>
  <si>
    <t>State Agency Sustainability Plan and Requirements</t>
  </si>
  <si>
    <t xml:space="preserve">Each state department or agency must prepare an annual sustainability
plan that includes ways to modify vehicle use practices and report
annually on progress towards implementing their plan. Each state agency
plan must be based on following targets and mandates:
-   When reasonably possible, state agencies must purchase on-road
    vehicles that use alternative fuels, including biodiesel blends of
    20% (B20) or greater, compressed or liquefied natural gas, ethanol
    blends of 70% (E70) or greater, hydrogen, propane, or electricity,
    or (with the exception of buses, snowplows, and construction
    vehicles) have a fuel economy rating that exceeds 30 miles per
    gallon (mpg) in the city and 35 mpg on the highway;
-   When reasonably possible, state employees must fuel vehicles capable
    of operating on an alternative fuel with that fuel;
-   State agencies must increase the use of renewable fuels derived from
    agricultural products or waste products; and
-   State agencies must increase the use of technology for delivering
    information and services in order to reduce reliance on the state\'s
    fleet.
(Reference [Minnesota Statutes](https://www.revisor.mn.gov/pubs/)
16C.135 and 16C.137)
</t>
  </si>
  <si>
    <t>2004-08-05 00:00:00 UTC</t>
  </si>
  <si>
    <t>2014-05-16 00:00:00 UTC</t>
  </si>
  <si>
    <t>2014-08-27 14:06:40 UTC</t>
  </si>
  <si>
    <t>http://www.leg.state.mn.us/lrl/execorders/execorders.aspx|https://www.revisor.mn.gov/pubs/</t>
  </si>
  <si>
    <t xml:space="preserve">Dakota Electric Association (DEA) offers a TOU rate to members with
plug-in electric vehicles (PEVs) enrolled in the ChargeWise program. To
be eligible for the TOU rate, a ChargeWise circuit is required.
Dakota Electric also offers a rebate of up to \$500 for the installation
of Level 1 or Level 2 EVSE.
For more information, visit the Dakota Electric
[ChargeWise](https://www.dakotaelectric.com/member-services/programs-rebates/for-your-home/electric-vehicle-charging/)
website.
</t>
  </si>
  <si>
    <t xml:space="preserve">Public Utility Definition </t>
  </si>
  <si>
    <t xml:space="preserve">An individual, corporation, or other legal entity that resells
compressed natural gas as a vehicular fuel or electricity to recharge a
battery that powers an electric vehicle is not defined as a public
utility. (Reference [Minnesota
Statutes](https://www.revisor.mn.gov/pubs/) 216B.02)
</t>
  </si>
  <si>
    <t>Plug-In Electric Vehicle (PEV) Charging Tariff</t>
  </si>
  <si>
    <t xml:space="preserve">Each public utility selling electricity for retail must file a tariff
with the Minnesota Public Utilities Commission (PUC) to allow a customer
to purchase electricity solely for the purpose of charging a PEV,
neighborhood electric vehicle, or medium-speed electric vehicle. The
tariff must:
-   Contain either a time-of-day or off-peak electricity rate;
-   Allow the customer to purchase electricity from the utility\'s
    current mix of energy supply sources or from entirely renewable
    energy sources; and
-   Be available to the residential customer class.
The public utility will make the tariff available to customers within 60
days of PUC approval. At any time, the utility may make revisions to the
tariff based on changing costs or conditions. Each public utility
providing a PEV charging tariff must report quarterly to the PUC on the
number of customers who have participated in the tariff, the total
amount of electricity sold under the tariff, and any other data the PUC
requires.
(Reference [Minnesota Statutes](https://www.revisor.mn.gov/pubs/)
216B.1614)
</t>
  </si>
  <si>
    <t>2014-07-07 15:48:34 UTC</t>
  </si>
  <si>
    <t>State Agency Vehicle Procurement and Management Requirement</t>
  </si>
  <si>
    <t xml:space="preserve">When purchasing a motor vehicle, a state agency must select one that is
capable of being powered by cleaner fuels, including electricity and
natural gas, if the total life cycle cost of ownership is less than or
comparable to that of a gasoline-powered vehicle.
A committee of representatives from the Minnesota Departments of
Administration, Agriculture, Commerce, Natural Resources, and
Transportation, as well as the Pollution Control Agency, will implement
a state fleet reporting and information management system. The committee
will submit findings to the governor and appropriate legislative
committees on a bi-yearly basis with recommendations for goals,
directives, or legislative initiatives to meet these objectives.
(Reference [Minnesota Statutes](https://www.revisor.mn.gov/pubs/)
16C.137 and 16C.138)
</t>
  </si>
  <si>
    <t>2014-08-27 14:12:35 UTC</t>
  </si>
  <si>
    <t>Plug-In Electric Vehicle (PEV) Time-Of-Use (TOU) Rate - Connexus Energy</t>
  </si>
  <si>
    <t xml:space="preserve">Connexus Energy offers residential customers with PEVs a TOU rate. A
separate meter is required. For more information, see the Connexus
Energy [Electric
Vehicle](https://www.connexusenergy.com/save-money-and-energy/programs-rebates/electric-vehicles)
website.
</t>
  </si>
  <si>
    <t>2016-08-04 17:27:17 UTC</t>
  </si>
  <si>
    <t>Residential Electric Vehicle Supply Equipment (EVSE) Rebates - Connexus Energy</t>
  </si>
  <si>
    <t xml:space="preserve">Connexus Energy offers a \$500 rebate to residential customers toward
the installation of a qualified Level 2 EVSE. Eligible applicants must
enroll in a time-of-use rate.
Connexus Energy also offers a \$800 discount on EVSE purchased from the
EnergyWise Minnesota store.
For more information, see the Conexus Energy [Electric
Vehicle](https://www.connexusenergy.com/save-money-and-energy/programs-rebates/electric-vehicles)
website.
</t>
  </si>
  <si>
    <t>2016-07-01 00:00:00 UTC</t>
  </si>
  <si>
    <t>2016-08-04 17:30:22 UTC</t>
  </si>
  <si>
    <t xml:space="preserve">EVs are subject to an additional registration fee of \$75. (Reference
[Minnesota Statutes](https://www.revisor.mn.gov/pubs/) 168.013).
</t>
  </si>
  <si>
    <t>2017-05-30 00:00:00 UTC</t>
  </si>
  <si>
    <t>2017-07-20 18:07:58 UTC</t>
  </si>
  <si>
    <t>https://www.leg.state.mn.us/|https://www.revisor.mn.gov/pubs/</t>
  </si>
  <si>
    <t>Plug-In Electric Vehicle (PEV) Time-Of-Use (TOU) Rates - Xcel Energy</t>
  </si>
  <si>
    <t xml:space="preserve">Xcel Energy offers two TOU rate options for residential customers that
own a PEV. The EV Accelerate at Home rate requires customers to choose
an eligible, separately metered Level 2 charger that Xcel Energy
installs and maintains. The Separate Meter rate only requires customers
to install a separate meter to measure electricity used for PEV
charging. For rate information, including eligibility requirements, see
Xcel Energy\'s [EV Rate
Options](https://ev.xcelenergy.com/ev-charging-programs) website.
</t>
  </si>
  <si>
    <t>2018-02-16 14:42:07 UTC</t>
  </si>
  <si>
    <t>Plug-In Electric Vehicle (PEV) Wind Energy Promotion - Great River Energy</t>
  </si>
  <si>
    <t xml:space="preserve">Great River Energy\'s Revolt initiative offers the ability to power a
PEV with 100% wind energy for the lifetime of the vehicle. The program
requires no additional cost, however standard or off-peak rates still
apply for the electricity used. For more information, see the Great
River Energy [Revolt](https://www.energywisemn.com/revolt) website.
</t>
  </si>
  <si>
    <t>2018-04-13 19:30:16 UTC</t>
  </si>
  <si>
    <t>Residential Plug-In Electric Vehicle (PEV) Charging Pilot Program - Xcel Energy</t>
  </si>
  <si>
    <t xml:space="preserve">Xcel Energy offers a pilot program for residential customers who own or
lease a PEV. The program provides discounted Level 2 electric vehicle
supply equipment, installation, and charging costs. For more
information, including enrollment, see the Xcel Energy [EV Service
Pilot](https://www.xcelenergy.com/energy_portfolio/innovation/electric_vehicles/ev_service_pilot)
website.
</t>
  </si>
  <si>
    <t>2018-10-02 20:38:18 UTC</t>
  </si>
  <si>
    <t>Electric Vehicle Supply Equipment (EVSE) Rebate and Time-Of-Use (TOU) Rate - LREC</t>
  </si>
  <si>
    <t xml:space="preserve">Lake Region Electric Cooperative (LREC) offers a TOU rate to members
with PEVs enrolled in the ChargeWise program. To be eligible for the TOU
rate, vehicles must use a separate sub-metered circuit.
LREC also offers a rebate of up to \$500 for the installation of Level 1
or Level 2 EVSE.
For more information, see the LREC
[ChargeWise](https://www.lrec.coop/products-service/chargewise) website.
</t>
  </si>
  <si>
    <t>2019-02-08 20:50:19 UTC</t>
  </si>
  <si>
    <t>Electric Vehicle Supply Equipment (EVSE) Rebate and Time-Of-Use Rate - Otter Tail Power</t>
  </si>
  <si>
    <t xml:space="preserve">Otter Tail Power Company offers a TOU rate to residential customers with
plug-in electric vehicles (PEV). The TOU rate only applies to
electricity used to charge the PEV.
Otter Tail Power Company also offers a \$400 rebate for the installation
of a Level 2 EVSE.
For more information, see the Otter Tail Power Company [Electric
Vehicles](https://www.otpco.com/ways-to-save/electric-vehicles/)
website.
</t>
  </si>
  <si>
    <t>2019-08-06 17:06:12 UTC</t>
  </si>
  <si>
    <t xml:space="preserve">Plug-In Electric Vehicle (PEV) Toll Credit Pilot Program  </t>
  </si>
  <si>
    <t xml:space="preserve">The Minnesota Department of Transportation is piloting a three-year
program to give a one-time MnPass account credit to eligible PEV drivers
for use in MnPass toll lanes. Drivers who purchase or lease a new or
used plug-in hybrid electric vehicle receive a \$125 credit or a \$250
credit for an all-electric vehicle. Eligible vehicles must be purchased
or leased between November 1, 2019 and October 31, 2022. For more
information, visit the
[MnPass](https://www.dot.state.mn.us/mnpass/mnpassnews.html) website.
</t>
  </si>
  <si>
    <t>2019-12-03 16:34:46 UTC</t>
  </si>
  <si>
    <t xml:space="preserve">The Minnesota Pollution Control Agency (MPCA) offers grants for the
replacement of approximately six model year 1998-2009 diesel-powered
school buses and required charging infrastructure. A total of \$275,000,
or 75% of the total project cost, is available for the purchase of an
electric school bus with charging infrastructure. Eligible applicants
include for-profit, non-profit, and public entities that own or operate
school buses in Minnesota. This pilot program is funded by Minnesota\'s
portion of the [Volkswagen Environmental Mitigation
Trust](https://www.epa.gov/enforcement/volkswagen-clean-air-act-civil-settlement).
For more information, including funding availability, see the MPCA
[Electric school bus pilot
project](https://www.pca.state.mn.us/air/electric-school-bus-pilot)
website.
</t>
  </si>
  <si>
    <t>2020-08-13 01:32:01 UTC</t>
  </si>
  <si>
    <t>Off-Road Diesel Replacement Grants</t>
  </si>
  <si>
    <t xml:space="preserve">The Minnesota Pollution Control Agency (MPCA) provides funding to
public, private, and nonprofit fleet owners for the replacement of
eligible off-road diesel equipment. Eligible equipment includes trailer
refrigeration units, terminal tractors/drayage trucks, and more. For
more information, including funding availability, see the MPCA [Diesel
Emission Reduction
Act](https://www.pca.state.mn.us/air/minnesota-clean-diesel-off-road-dera-grant)
website.
</t>
  </si>
  <si>
    <t>2020-08-13 01:36:51 UTC</t>
  </si>
  <si>
    <t>ELEC|HEV|IR|NG|PHEV|LPG</t>
  </si>
  <si>
    <t xml:space="preserve">Connexus Energy offers commercial customers a rebate of up to \$2,000
for the purchase and installation of Level 2 EVSE. Eligible applicants
include public entities, workplaces, multifamily units, and fleets. For
more information, see the Conexus Energy [Electric
Vehicle](https://www.connexusenergy.com/save-money-and-energy/programs-rebates/electric-vehicles)
website.
</t>
  </si>
  <si>
    <t>2020-08-13 02:26:57 UTC</t>
  </si>
  <si>
    <t>Electric Vehicle Supply Equipment (EVSE) Rebate - Runestone Electric Association</t>
  </si>
  <si>
    <t xml:space="preserve">Runestone Electric Association offers rebates to residential customers
of up to \$500 for the installation of Level 2 EVSE. To receive the full
rebate, eligible applicants must enroll EVSE on a storage electricity
rate of \$0.469 per kilowatt hour. EVSE not installed on storage rates
will receive \$250. Application must be submitted within 60 days of
purchase. For more information, see the [Electric
Vehicle](https://www.runestoneelectric.com/energy-wise-programs/electric-vehicles/)
website.
</t>
  </si>
  <si>
    <t>2020-08-13 02:30:39 UTC</t>
  </si>
  <si>
    <t>Plug-In Electric Vehicle (PEV) Time-Of-Use (TOU) Rate â€“ Runestone Electric Association</t>
  </si>
  <si>
    <t xml:space="preserve">Runestone Electric Association offers a TOU rate to residential
customers that own a PEV. Customers must separately meter electricity
used for PEV charging. For more information, including eligibility
requirements, see the Runestone Electric Association [Electric
Vehicle](https://www.runestoneelectric.com/energy-wise-programs/electric-vehicles/)
website.
</t>
  </si>
  <si>
    <t>2021-08-11 04:00:10 UTC</t>
  </si>
  <si>
    <t xml:space="preserve">Minnesota has adopted the California motor vehicle emissions standards
and compliance requirements specified in Title 13 of the [California
Code of Regulations](http://www.oal.ca.gov/). Beginning January 1, 2024,
these regulations apply to all passenger cars, light-duty trucks, and
medium-duty vehicles. Manufacturers must meet the [greenhouse gas
emissions standard](https://www.afdc.energy.gov/laws/6493) and the [ZEV
production and sales
requirements](https://www.afdc.energy.gov/laws/4249). For more
information, see the [Clean Cars
Minnesota](https://www.pca.state.mn.us/air/clean-cars-minnesota)
website. (Reference [Revisor](https://www.revisor.mn.gov/) ID R-4626 and
[Minnesota Administrative Rules](https://www.revisor.mn.gov/rules/)
Chapter 7023)
</t>
  </si>
  <si>
    <t>2021-08-11 04:04:32 UTC</t>
  </si>
  <si>
    <t>https://www.revisor.mn.gov/rules/|https://www.revisor.mn.gov/rules/</t>
  </si>
  <si>
    <t>Alternative Fuel Promotion</t>
  </si>
  <si>
    <t xml:space="preserve">The Missouri Alternative Fuels Commission (Commission) promotes the
continued production and use of alternative transportation fuels in
Missouri. The Commission submits a report annually to the governor and
general assembly that includes:
-   Recommendations on changes to state law to facilitate the sale and
    distribution of alternative fuels and alternative fuel vehicles
    (AFV);
-   Promotes the development, sale, distribution, and consumption of
    alternative fuels;
-   Promotes the development and use of AFVs and technology that will
    enhance the use of alternative and renewable fuels;
-   Educates consumers about alternative fuels; and,
-   Develops a long-range plan for the state to reduce consumption of
    petroleum fuels.
For more information, see the [Missouri Alternative Fuels
Commission](http://boards.mo.gov/userpages/Board.aspx?211) website.
(Reference [Missouri Revised
Statutes](https://revisor.mo.gov/main/Home.aspx) 414.420)
</t>
  </si>
  <si>
    <t>http://www.moga.mo.gov/</t>
  </si>
  <si>
    <t>Alternative Fuel Vehicle (AFV) Acquisition and Alternative Fuel Use Requirements</t>
  </si>
  <si>
    <t xml:space="preserve">A state agency that operates a vehicle fleet consisting of 15 vehicles
or more must ensure that at least 50% of new vehicles purchased over a
defined biennial period are capable of operating using an alternative
fuel. Excess acquisitions of AFVs may be credited towards future
biennial goals. If a state agency fails to meet a biennial acquisition
goal, purchases of any non-AFVs are not permitted until the goals are
met or an exemption or goal reduction has been granted. In addition, 30%
of the fuel purchased annually for use in operating state fleet vehicles
must be alternative fuels. (Reference [Missouri Revised
Statutes](https://revisor.mo.gov/main/Home.aspx) 414.400 and 414.410)
</t>
  </si>
  <si>
    <t xml:space="preserve">Vehicles powered exclusively by electricity, including low-speed
vehicles, hydrogen, or fuels other than gasoline that are exempt from
motor vehicle emissions inspection under federal regulation, are exempt
from state emissions inspection requirements. (Reference [Missouri
Revised Statutes](https://revisor.mo.gov/main/Home.aspx) 643.315)
</t>
  </si>
  <si>
    <t>2011-05-05 00:00:00 UTC</t>
  </si>
  <si>
    <t>Alternative Fuel Vehicle (AFV) Decal</t>
  </si>
  <si>
    <t xml:space="preserve">The state motor fuel tax does not apply to passenger vehicles, certain
buses, or commercial vehicles that are powered by an alternative fuel,
if the vehicles obtain an AFV decal. Owners or operators of AFVs that
also own or operate a personal fueling station must pay an annual
alternative fuel decal fee, as listed below. Alternative fuel motor
vehicles licensed as historic vehicles are exempt from the alternative
fuel decal requirement.
::: {align="left"}
Gross Vehicle Weight (GVW)
:::
Type of Vehicle
Decal Fee
18,000 pounds (lbs.) or less
Passenger, School Bus, or Commercial
\$75
18,001 lbs.-36,000 lbs.
Farm or Farming Transportation with an \'F\' License Plate
\$100
18,001 lbs.-36,000 lbs.
Passenger-Carrying and Other Motor Vehicles
\$150
36,000 lbs. or more
Farm or Farming Transportation with an \'F\' License Plate
\$250
36,000 lbs. or more
All Other Motor Vehicles
\$1,000
The decal fee for plug-in hybrid electric vehicles model year 2018 and
later is one-half of the annual decal fees listed above for their
corresponding vehicle type and GVW.
Owners and operators of passenger motor vehicles, buses, or commercial
motor vehicles that are powered by compressed natural gas (CNG),
liquefied natural gas (LNG), or liquefied petroleum gas (propane), may
continue to apply for and use the alternative fuel decal in lieu of
paying the CNG, LNG, and/or propane tax, as long as the they have
installed a fueling station used solely to fuel his or her vehicle(s).
If an owner or operator of a motor vehicle powered by propane that bears
an alternative fuel decal refuels at an unattended propane fueling
station, such owner or operator shall not be eligible for a refund of
the motor fuel tax paid at the time of refueling. For more information,
see the Missouri Department of Revenue [Special Fuel
Decals](http://dor.mo.gov/motorv/decals.php) website.
(Reference [Missouri Revised
Statutes](https://revisor.mo.gov/main/Home.aspx) 142.803 and 142.869)
</t>
  </si>
  <si>
    <t>1998-07-10 00:00:00 UTC</t>
  </si>
  <si>
    <t>2017-06-28 00:00:00 UTC</t>
  </si>
  <si>
    <t>2017-07-11 12:58:29 UTC</t>
  </si>
  <si>
    <t>PURCH|FLEET|GOV|IND</t>
  </si>
  <si>
    <t>http://www.moga.mo.gov/|http://www.moga.mo.gov/|http://www.senate.mo.gov/|http://www.moga.mo.gov/</t>
  </si>
  <si>
    <t>The Missouri Department of Natural Resources accepted applications through Oct. 12, 2021. All school bus fleet owners could apply for the replacement of up to three buses on an application, plus as many as two more buses if applying for new alternative fuel or all-electric buses. (https://dnr.mo.gov/air/what-were-doing/volkswagen-trust-funds/school-buses)</t>
  </si>
  <si>
    <t>2018-12-05 18:19:26 UTC</t>
  </si>
  <si>
    <t>AFTMKTCONV|BIOD|ETH|ELEC|NG|LPG</t>
  </si>
  <si>
    <t xml:space="preserve">Ameren Missouri's Charge Ahead program offers competitive incentives to
non-residential customers for the installation of Level 2 EVSE or direct
current (DC) fast EVSE at qualifying workplaces, multi-unit dwellings
(MUDs), and public areas. Sites must be located in Ameren Missouri's
service territory and require no electrical upgrades. Incentives are
available in the following amounts, or up to 50% of total project costs,
whichever is less:
&lt;div&gt;
  EVSE Site   Maximum Number of Level 2 Ports   Maximum Number of DC Fast Chargers   Maximum Incentive Amount
  ----------- --------------------------------- ------------------------------------ --------------------------
  Workplace   10                                2                                    \$90,000
  MUD         10                                0                                    \$50,000
  Public      6                                 2                                    \$70,000
&lt;/div&gt;
Applicants may receive up to \$500,000. Incentives are available on a
first-come, first-served basis. Applications for incentives will be
accepted until September 30, 2022, or until funding is exhausted,
whichever is earlier.
Additional terms and conditions apply for each incentive program. For
more information, including funding availability, see the Ameren
Missouri [Electric Vehicles
Website](https://www.ameren.com/missouri/company/environment-and-sustainability/electric-vehicles).
</t>
  </si>
  <si>
    <t>2019-10-27 00:00:00 UTC</t>
  </si>
  <si>
    <t>2019-12-20 18:37:24 UTC</t>
  </si>
  <si>
    <t xml:space="preserve">An entity that sells, leases, owns, controls, operates, or manages an
electric vehicle charging station, other than those that engage in the
production or sale of wholesale electricity, is not considered an
electric corporation. (Reference Missouri Revised Statutes [Missouri
Revised Statutes](https://revisor.mo.gov/main/Home.aspx) 386.020)
</t>
  </si>
  <si>
    <t>2019-08-28 00:00:00 UTC</t>
  </si>
  <si>
    <t>2020-09-10 19:58:44 UTC</t>
  </si>
  <si>
    <t>Fuel-Efficient and Alternative Fuel Vehicle Use</t>
  </si>
  <si>
    <t xml:space="preserve">The State Bureau of Fleet Management (Bureau), operated through the
Mississippi Department of Finance and Administration, coordinates and
promotes fuel efficiency when state agencies purchase, lease, rent,
acquire, use, maintain, and dispose of vehicles. The Bureau encourages
state agencies to use fuel-efficient or hybrid electric vehicles as
appropriate and, when feasible, use alternative fuels, including
ethanol, biodiesel, natural gas, or electricity, to operate the
vehicles. At least 75% of all vehicles titled under the Bureau must have
a U.S. Environmental Protection Agency estimated fuel economy rating of
at least 40 miles per gallon for highway driving. (Reference
[Mississippi Code](http://www.lexisnexis.com/hottopics/mscode/) 25-1-77)
</t>
  </si>
  <si>
    <t>2009-03-30 00:00:00 UTC</t>
  </si>
  <si>
    <t>http://www.lexisnexis.com/hottopics/mscode/</t>
  </si>
  <si>
    <t xml:space="preserve">In addition to standard registration fees, all-electric vehicle owners
must pay an annual fee of \$150. Plug-in hybrid electric vehicle and HEV
owners must pay an annual fee of \$75. Beginning July 1, 2021, the
Mississippi Department of Revenue will increase the fee annually to
account for inflation, equal to the increase in the Consumer Price Index
for urban consumers for the prior year. (Reference [Mississippi
Code](http://www.lexisnexis.com/hottopics/mscode/) 27-19-23)
</t>
  </si>
  <si>
    <t>2018-10-01 00:00:00 UTC</t>
  </si>
  <si>
    <t>2019-01-07 15:23:59 UTC</t>
  </si>
  <si>
    <t>http://billstatus.ls.state.ms.us/20181E/pdf/mainmenu.htm|http://www.lexisnexis.com/hottopics/mscode/</t>
  </si>
  <si>
    <t>Energy Performance Contract Authorization</t>
  </si>
  <si>
    <t xml:space="preserve">Public entities in Mississippi are authorized to enter into energy
services and performance contracts to pay for energy efficiency
improvements with energy savings, including savings from the use of
alternative fuel vehicles and related infrastructure. (Reference
[Mississippi Code](http://www.lexisnexis.com/hottopics/mscode/) 31-7-14)
</t>
  </si>
  <si>
    <t>2019-03-22 00:00:00 UTC</t>
  </si>
  <si>
    <t>2019-05-07 18:41:26 UTC</t>
  </si>
  <si>
    <t>2021-06-01 00:00:00 UTC</t>
  </si>
  <si>
    <t xml:space="preserve">Qualified Entergy customers are eligible to receive incentives in
varying amounts for the purchase of select on- and off-road electric
vehicles and Level 2 EVSE. For more information, including eligible
technologies, see the Entergy [eTech](https://entergyetech.com/)
website.
</t>
  </si>
  <si>
    <t>2019-08-05 15:43:07 UTC</t>
  </si>
  <si>
    <t xml:space="preserve">Businesses and individuals are eligible for an income tax credit of up
to 50% of the equipment and labor costs for converting vehicles to
operate using alternative fuels. Qualified alternative fuels include
natural gas, propane, hydrogen, electricity, and fuels containing at
least 85% ethanol, methanol, ether, or another alcohol. The maximum
credit is \$500 for the conversion of vehicles with a gross vehicle
weight rating (GVWR) of 10,000 pounds (lbs.) or less and \$1,000 for
vehicles with a GVWR of more than 10,000 lbs. The credit is only
available for the year the business or individual converts the vehicle.
An alternative fuel seller may not receive a credit for converting its
own vehicles to operate on the alternative fuel it sells. (Reference
[Montana Code Annotated](https://leg.mt.gov/bills/mca/index.html)
15-30-2320)
</t>
  </si>
  <si>
    <t>https://leg.mt.gov/bills/mca/index.html</t>
  </si>
  <si>
    <t xml:space="preserve">Montana joined Arizona, Colorado, Idaho, Nevada, New Mexico,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</si>
  <si>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20:04:53 UTC</t>
  </si>
  <si>
    <t>Transit Bus Replacement Grants</t>
  </si>
  <si>
    <t xml:space="preserve">The Montana Department of Environmental Quality (DEQ) offers grants for
the replacement of qualified medium- and heavy-duty diesel transit buses
with new all-electric, diesel hybrid, compressed natural gas, or propane
transit buses. The program is funded by Montana's portion of the
[Volkswagen Environmental Mitigation
Trust](https://www.epa.gov/enforcement/volkswagen-clean-air-act-civil-settlement).
For more information, including program guidance and the application,
see the DEQ [Volkswagen
Settlement](http://deq.mt.gov/Energy/transportation/VW-Settlement-Page)
website.
</t>
  </si>
  <si>
    <t>2019-02-11 19:40:19 UTC</t>
  </si>
  <si>
    <t xml:space="preserve">Energy Performance Contract Authorization  </t>
  </si>
  <si>
    <t xml:space="preserve">Government entities in Montana are authorized to enter into energy
performance contracts to pay for energy efficiency improvements with
energy savings, including savings from the use of energy-efficient
vehicles. (Reference [Montana Code
Annotated](https://leg.mt.gov/bills/mca/index.html) 90-4-1101)
</t>
  </si>
  <si>
    <t>2015-04-28 00:00:00 UTC</t>
  </si>
  <si>
    <t>2019-04-02 15:22:24 UTC</t>
  </si>
  <si>
    <t>Public Utility Electric Vehicle Supply Equipment (EVSE) Authorization</t>
  </si>
  <si>
    <t xml:space="preserve">A public utility may provide electric service to an EVSE under a rate
approved by the commission, which must be designed to fully recover the
cost of providing the service from the EVSE customer. (Reference
[Montana Code Annotated](https://leg.mt.gov/) 69-8-803)
</t>
  </si>
  <si>
    <t>2019-06-07 15:17:33 UTC</t>
  </si>
  <si>
    <t>https://leg.mt.gov/</t>
  </si>
  <si>
    <t>Carbon Penalty Prohibition</t>
  </si>
  <si>
    <t xml:space="preserve">Local governments are prohibited from imposing penalties, fees, or taxes
on carbon or carbon use, including but not limited to the carbon content
of fuels or electricity in the transportation sector. (Reference [Senate
Bill](https://leg.mt.gov/) 257, 2021)
</t>
  </si>
  <si>
    <t>2021-06-11 22:25:21 UTC</t>
  </si>
  <si>
    <t xml:space="preserve">An entity that operates electric vehicle supply equipment is not defined
as a public utility. Reference [Montana Code
Annotated](https://leg.mt.gov/bills/mca/index.html) 69-8-803)
</t>
  </si>
  <si>
    <t>2021-06-11 22:29:15 UTC</t>
  </si>
  <si>
    <t>Alternative Fuel and Idle Reduction Grants</t>
  </si>
  <si>
    <t xml:space="preserve">The North Carolina Department of Environment Quality (DEQ) provides
grants to repower, replace, and convert eligible on and off road
vehicles and equipment to alternative fuels and fuel efficient
technology. Equipment must be U.S. Environmental Protection Agency or
California Air Resources Board verified. For more information, including
a list of eligible technologies, see the DEQ [Diesel Emission Reductions
Grants](https://deq.nc.gov/about/divisions/air-quality/motor-vehicles-air-quality/mobile-source-emissions-reduction-grants)
website.
</t>
  </si>
  <si>
    <t>2021-10-10 22:55:39 UTC</t>
  </si>
  <si>
    <t>2021-09-29 00:00:00 UTC</t>
  </si>
  <si>
    <t>AFTMKTCONV|BIOD|ETH|ELEC|HY|IR|NG|PHEV|LPG</t>
  </si>
  <si>
    <t>Alternative Fuel Vehicle (AFV) Acquisition Goal</t>
  </si>
  <si>
    <t xml:space="preserve">North Carolina established a goal that at least 75% of new or
replacement state government light-duty cars and trucks with a gross
vehicle weight rating of 8,500 pounds or less must be AFVs or low
emission vehicles. (Reference [North Carolina General
Statutes](http://www.ncleg.net/gascripts/Statutes/Statutes.asp)
143-215.107C)
</t>
  </si>
  <si>
    <t>http://www.ncleg.net/gascripts/Statutes/Statutes.asp</t>
  </si>
  <si>
    <t xml:space="preserve">The retail sale, use, storage, and consumption of alternative fuels is
exempt from the state retail sales and use tax. (Reference [North
Carolina General
Statutes](http://www.ncleg.net/gascripts/Statutes/Statutes.asp)
105-164.13)
</t>
  </si>
  <si>
    <t xml:space="preserve">The North Carolina State Energy Office administers the Energy Policy Act
(EPAct) Credit Banking and Selling Program, which enables the state to
generate funds from the sale of EPAct 1992 credits. The funds that EPAct
credit sales generate are deposited into the Alternative Fuel Revolving
Fund (Fund) for state agencies to offset the incremental costs of
purchasing biodiesel blends of at least 20% (B20) or ethanol blends of
at least 85% (E85), developing alternative fueling infrastructure, and
purchasing AFVs and hybrid electric vehicles. Funds are distributed to
state departments, institutions, and agencies in proportion to the
number of EPAct credits generated by each. For the purposes of this
program, alternative fuels include 100% biodiesel (B100), biodiesel
blends of at least B20, ethanol blends of at least E85, compressed
natural gas, propane, and electricity. The Fund also covers additional
projects approved by the Energy Policy Council. (Reference [North
Carolina General
Statutes](http://www.ncleg.net/gascripts/Statutes/Statutes.asp)
143-58.4, 143-58.5, 143-341, and 136-28.13)
</t>
  </si>
  <si>
    <t>2005-09-20 00:00:00 UTC</t>
  </si>
  <si>
    <t>2009-06-30 00:00:00 UTC</t>
  </si>
  <si>
    <t>Alternative Fuel Use and Fuel-Efficient Vehicle Requirements</t>
  </si>
  <si>
    <t xml:space="preserve">State-owned vehicle fleets must implement petroleum displacement plans
to increase the use of alternative fuels and fuel-efficient vehicles.
Reductions may be met by petroleum displaced through the use of
biodiesel, ethanol, other alternative fuels, the use of hybrid electric
vehicles, other fuel-efficient or low emission vehicles, or additional
methods the North Carolina Division of Energy, Mineral and Land
Resources approves. (Reference [Session Law
2013-265](https://www.ncleg.net/Sessions/2013/Bills/Senate/PDF/S638v7.pdf),
Section 19.5(a))
</t>
  </si>
  <si>
    <t>https://www.ncleg.net/Sessions/2013/Bills/Senate/PDF/S638v7.pdf</t>
  </si>
  <si>
    <t>Alternative Fuel Vehicle (AFV), Idle Reduction Technologies, and Diesel Retrofits Funding</t>
  </si>
  <si>
    <t xml:space="preserve">The Clean Fuel Advanced Technology (CFAT) project provides grant funding
to reducing transportation-related emissions in nonattainment and
maintenance counties for National Ambient Air Quality Standards. A
project that is adjacent to these areas may also be eligible for funding
if the project will reduce emissions in eligible counties. For more
information, including current requests for proposals, see the
[CFAT](https://nccleantech.ncsu.edu/our-work/center-projects/cfat-project-request-for-proposals-information/)
website.
</t>
  </si>
  <si>
    <t>2018-10-22 20:10:19 UTC</t>
  </si>
  <si>
    <t>BIOD|ETH|ELEC|HEV|HY|IR|NG|PHEV|LPG</t>
  </si>
  <si>
    <t xml:space="preserve">Qualified plug-in electric vehicles, dedicated natural gas vehicles, and
fuel cell electric vehicles may use North Carolina HOV lanes, regardless
of the number of occupants. This exemption expires September 30, 2025.
(Reference [North Carolina General
Statutes](http://www.ncleg.net/gascripts/Statutes/Statutes.asp) 20-4.01
and 20-146.2)
</t>
  </si>
  <si>
    <t>2011-05-26 00:00:00 UTC</t>
  </si>
  <si>
    <t>Plug-In Electric Vehicle (PEV) and Fuel Cell Electric Vehicle (FCEV) Emissions Inspection Exemption</t>
  </si>
  <si>
    <t xml:space="preserve">Qualified PEVs and FCEVs are exempt from state emissions inspection
requirements. Other restrictions may apply. (Reference [North Carolina
General Statutes](http://www.ncleg.net/gascripts/Statutes/Statutes.asp)
20-4.01 and 20-183.2)
</t>
  </si>
  <si>
    <t>Plug-In Electric Vehicle (PEV) Definition</t>
  </si>
  <si>
    <t xml:space="preserve">A PEV is defined as a vehicle that:
-   Does not have the ability to be propelled by gasoline
-   Draws electricity from a battery with a capacity of at least four
    kilowatt-hours and is capable of being charged from an external
    source
-   Has not been modified from the original equipment manufacturer power
    train specifications
-   Has a gross vehicle weight rating of 8,500 pounds or less
-   Has a maximum speed of at least 65 miles per hour
-   Meets applicable requirements in Title 49 of the [U.S. Code of
    Federal Regulations](https://www.govinfo.gov/app/collection/cfr),
    section 571.
(Reference [House Bill](https://www.ncleg.gov/house) 211, 2019 and
[North Carolina General
Statutes](http://www.ncleg.net/gascripts/Statutes/Statutes.asp) 20-4.01)
</t>
  </si>
  <si>
    <t>http://www.ncleg.net/gascripts/Statutes/Statutes.asp|https://www.ncleg.gov/house</t>
  </si>
  <si>
    <t>State Highway Electric Vehicle Supply Equipment (EVSE) Regulations</t>
  </si>
  <si>
    <t xml:space="preserve">The North Carolina Department of Transportation (NCDOT) may install and
operate public EVSE at state-owned highway rest stops so long as it has
developed a mechanism to charge EVSE users a fee to recover the costs
related to electricity consumed, processing the user fee, and operating
and maintaining the EVSE. NCDOT may consult with other state agencies
and industry representatives to develop a cost recovery mechanism.
(Reference [North Carolina General
Statutes](http://www.ncleg.net/gascripts/Statutes/Statutes.asp)
136-18.02)
</t>
  </si>
  <si>
    <t>2012-07-16 00:00:00 UTC</t>
  </si>
  <si>
    <t>Electric Vehicle (EV) Annual Fee</t>
  </si>
  <si>
    <t xml:space="preserve">The owner of an EV that is exclusively powered by electricity must pay a
fee of \$130 in addition to any other required registration fees at the
time of initial registration and annual registration renewal. (Reference
[North Carolina General
Statutes](http://www.ncleg.net/gascripts/Statutes/Statutes.asp) 20-87)
</t>
  </si>
  <si>
    <t>2013-07-26 00:00:00 UTC</t>
  </si>
  <si>
    <t>2015-09-18 00:00:00 UTC</t>
  </si>
  <si>
    <t>2016-09-13 00:52:54 UTC</t>
  </si>
  <si>
    <t>http://www.ncleg.net/gascripts/Statutes/Statutes.asp|http://www.ncleg.net/</t>
  </si>
  <si>
    <t>EVSE Rebate and Time-Of-Use (TOU) Rate - Randolph Electric Membership Corporation (EMC)</t>
  </si>
  <si>
    <t xml:space="preserve">Randolph EMC\'s Electric Vehicle Utility Program (REVUP) offers
residential customers a rebate of \$500 for the purchase of qualified
Level 2 electric vehicle supply equipment (EVSE). Rebates are available
to the first 50 applicants on a first-come, first served basis. REVUP
also offers a TOU rate to residential customers that own or lease a
plug-in electric vehicle. For more information, including eligibility
requirements, see the [REVUP](https://www.randolphemc.com/revup)
website.
</t>
  </si>
  <si>
    <t>2018-08-09 16:24:18 UTC</t>
  </si>
  <si>
    <t>Zero Emission Vehicle (ZEV) Support</t>
  </si>
  <si>
    <t xml:space="preserve">The North Carolina Department of Transportation (DOT), in coordination
with the Department of Environmental Quality, developed a ZEV Plan to
guide ZEV adoption in North Carolina and increase the number of ZEVs in
the state to at least 80,000 by 2025. The ZEV Plan provides guidelines
for establishing state-wide vehicle corridors, installing charging
stations and other infrastructure, and incorporating best practices for
increasing ZEV adoption. For more information, see the DOT\'s [Climate
Change &amp; Clean Energy: Plans &amp; Progress](https://ncadmin.nc.gov/eo80)
website. (Reference [Executive
Order](https://governor.nc.gov/news/executive-orders) 80, 2018)
</t>
  </si>
  <si>
    <t>2018-10-29 00:00:00 UTC</t>
  </si>
  <si>
    <t>2019-12-19 17:21:20 UTC</t>
  </si>
  <si>
    <t>https://governor.nc.gov/news/executive-orders</t>
  </si>
  <si>
    <t>Zero Emission Vehicle (ZEV) Requirements</t>
  </si>
  <si>
    <t xml:space="preserve">State-owned vehicle fleets must prioritize ZEVs in the purchase or lease
of new vehicles and use ZEVs for agency travel when feasible. The
Department of Administration (Department) developed the [North Carolina
Motor Fleet ZEV
Plan](https://files.nc.gov/ncdoa/Comm/EO-80-DOA-MF-ZEV-PLan-Draft_GO-revised-9-24-19vF.pdf)
(Plan). The Plan identifies the types of trips for which ZEV-use is
feasible, recommends infrastructure necessary to support ZEV use, and
develops ZEV procurement options and strategies. The Department provides
information about each agency's ZEV acquisitions and miles driven by
vehicle type annually. For more information, see the Department's
[Climate Change &amp; Clean Energy: Plans &amp;
Progress](https://ncadmin.nc.gov/eo80) website. (Reference [Executive
Order](https://governor.nc.gov/news/executive-orders) 80, 2018)
</t>
  </si>
  <si>
    <t>2018-12-05 17:48:59 UTC</t>
  </si>
  <si>
    <t>Electric Vehicle Supply Equipment (EVSE) Rebate â€“ Cape Hatteras Electric Cooperative (CHEC)</t>
  </si>
  <si>
    <t xml:space="preserve">Cape Hatteras Electric Co-Op (CHEC) offers a bill credit of \$100 to
residential customers who install a Level 2 EVSE. For more information,
including how to apply, see the CHEC [Electric
Vehicles](https://www.chec.coop/ev) website.
</t>
  </si>
  <si>
    <t>2019-02-11 19:45:07 UTC</t>
  </si>
  <si>
    <t>Plug-In Electric Vehicle (PEV) Charging Rate Incentive â€“ Cape Hatteras Electric Cooperative (CHEC)</t>
  </si>
  <si>
    <t xml:space="preserve">Cape Hatteras Electric Co-Op (CHEC) offers time-of-use (TOU) electricity
rates to residential customers that own or lease a PEV. For more
information, see the CHEC [Electric Vehicles](https://www.chec.coop/ev)
website.
</t>
  </si>
  <si>
    <t>2019-02-11 19:46:13 UTC</t>
  </si>
  <si>
    <t xml:space="preserve">A person who uses electric vehicle supply equipment to resell
electricity to the public for the purposes of fueling an electric
vehicle is not considered a public utility. (Reference [North Carolina
General Statutes](https://www.ncleg.gov/Laws/GeneralStatutes) 62-3).
</t>
  </si>
  <si>
    <t>2019-07-17 00:00:00 UTC</t>
  </si>
  <si>
    <t>2020-06-12 21:45:54 UTC</t>
  </si>
  <si>
    <t>2020-08-03 15:32:57 UTC</t>
  </si>
  <si>
    <t>Electric Vehicle Performance Dashboard</t>
  </si>
  <si>
    <t xml:space="preserve">The North Carolina Department of Transportation (DOT) will report
all-electric vehicle, hybrid electric vehicle, and plug-in hybrid
electric vehicle registrations on its performance dashboard. Data will
include the number of monthly new registrations, monthly registration
renewals, and the cumulative number of new registrations. For more
information, see the [DOT REPORT
Program](https://www.ncdot.gov/about-us/our-mission/Performance/Pages/ncdot-report-program.aspx)
website. (Reference [North Carolina General
Statues](https://www.ncleg.gov/Laws/GeneralStatutes) 136-18.05, Section
29.14)
</t>
  </si>
  <si>
    <t>2019-10-18 00:00:00 UTC</t>
  </si>
  <si>
    <t>2020-10-12 16:35:35 UTC</t>
  </si>
  <si>
    <t>Plug-In Electric Vehicle (PEV) Rebate and Time-Of-Use (TOU) Rate - Roanoke Electric Cooperative</t>
  </si>
  <si>
    <t xml:space="preserve">Roanoke Electric Cooperative offers a TOU rate to residential customers
that own or lease a PEV. Members pay a flat fee of \$50 per month for a
Level 2 charging station and up to 450kW of electricity. In addition to
the discounted rate, the first 10 participants will receive a \$1,000
rebate. For more information, see the [EV
Program](https://www.roanokeelectric.com/electric-vehicle-program/)
website.
</t>
  </si>
  <si>
    <t>2021-06-11 15:59:10 UTC</t>
  </si>
  <si>
    <t xml:space="preserve">Duke Energy offers school districts a rebate for the purchase of
electric school buses and to host utility-owned charging infrastructure.
For more information, including eligibility requirements, see the Duke
Energy [Park and
Plug](https://www.duke-energy.com/business/products/park-and-plug/electric-school-buses)
website.
</t>
  </si>
  <si>
    <t>2021-10-11 22:22:47 UTC</t>
  </si>
  <si>
    <t>Electric Vehicle Supply Equipment (EVSE) Rebate - Energy United</t>
  </si>
  <si>
    <t xml:space="preserve">Energy United offers residential customers a \$500 rebate for the
installation of a Level 2 EVSE. For more information, including how to
apply, see the Energy United [Appliance
Rebate](https://www.energyunited.com/rebates/) website.
</t>
  </si>
  <si>
    <t>2021-10-11 22:29:42 UTC</t>
  </si>
  <si>
    <t>Plug-In Electric Vehicle (PEV) Rebate - Surry-Yadkin Membership Corporation (SYEMC)</t>
  </si>
  <si>
    <t xml:space="preserve">SYEMC offers residential members a rebate of \$500 to purchase a PEV.
For more information, see the SYEMC [Member
Rebates](https://www.chec.coop/ev) website.
</t>
  </si>
  <si>
    <t>2021-10-11 22:34:31 UTC</t>
  </si>
  <si>
    <t>Electric Vehicle Supply Equipment (EVSE) Purchase Policy for Dealerships</t>
  </si>
  <si>
    <t xml:space="preserve">Original equipment manufacturers (OEMs) may not require or coerce
dealerships to purchase or lease EVSE unless the dealership is selling
that OEM's electric vehicles. Dealerships are not required to offer
public charging or purchase more EVSE than reasonably necessary.
(Reference [House Bill](https://ncleg.gov/) 403, 2021)
</t>
  </si>
  <si>
    <t>2021-09-10 00:00:00 UTC</t>
  </si>
  <si>
    <t>2021-10-11 22:46:23 UTC</t>
  </si>
  <si>
    <t>Experimental Vehicle Definition and Requirements</t>
  </si>
  <si>
    <t xml:space="preserve">A vehicle weighing 6,000 pounds or less that is primarily powered by a
source other than a combustion engine may be considered an experimental
vehicle. A driver may not operate an experimental vehicle unless it is
registered as such with the North Dakota Department of Transportation.
An experimental vehicle must be equipped with certain safety features
and may not operate on a state highway unless it is accompanied by a
chase vehicle following at a safe driving distance. Experimental vehicle
owners must pay an annual registration fee of \$50 unless owned by a
government entity or political subdivision. Additional requirements and
restrictions apply. (Reference [North Dakota Century
Code](http://www.legis.nd.gov/general-information/north-dakota-century-code)
39-10.3)
</t>
  </si>
  <si>
    <t>2020-03-09 20:53:29 UTC</t>
  </si>
  <si>
    <t>STATION|AFP|PURCH</t>
  </si>
  <si>
    <t>http://www.legis.nd.gov/general-information/north-dakota-century-code</t>
  </si>
  <si>
    <t xml:space="preserve">PEV owners must pay an annual fee in addition to other registration
fees. The fee is \$120 for all-electric vehicles, \$50 for plug-in
hybrid electric vehicles, and \$20 for electric motorcycles. Fees
contribute to the Highway Tax Distribution Fund. (Reference [North
Dakota Century
Code](http://www.legis.nd.gov/general-information/north-dakota-century-code)
39-04)
</t>
  </si>
  <si>
    <t>2019-04-11 00:00:00 UTC</t>
  </si>
  <si>
    <t>2019-04-19 16:44:30 UTC</t>
  </si>
  <si>
    <t>https://www.legis.nd.gov/|http://www.legis.nd.gov/general-information/north-dakota-century-code</t>
  </si>
  <si>
    <t>Plug-In Electric Vehicle (PEV) Charging Signage and Parking Space Regulation</t>
  </si>
  <si>
    <t xml:space="preserve">A parking space designated for PEVs must be indicated by signage
approved by the North Dakota Department of Transportation that indicates
that it is only for PEV charging. The signage must be consistent with
the U.S. Department of Transportation Federal Highway Administration\'s
Manual on Uniform Traffic Control Devices.
An individual is not allowed to stop, stand, or park a motor vehicle
within any parking space specifically designated for parking and
charging PEVs unless the motor vehicle is connected to the charger. A
fee of \$50 applies for non-PEVs that park in spaces designated for
PEVs.
(Reference [North Dakota Century
Code](http://www.legis.nd.gov/general-information/north-dakota-century-code)
39-06.1-06 and 39-10-50.1)
</t>
  </si>
  <si>
    <t>2019-04-01 00:00:00 UTC</t>
  </si>
  <si>
    <t>2019-04-19 16:47:47 UTC</t>
  </si>
  <si>
    <t xml:space="preserve">The Nebraska Energy Office administers the Dollar and Energy Saving Loan
Program, which makes low-cost loans available for a variety of
alternative fuel projects, including the replacement of conventional
vehicles with AFVs; the purchase of new AFVs; the conversion of
conventional vehicles to operate on alternative fuels; and the
construction or purchase of fueling stations or equipment. The maximum
loan amount is \$500,000 per borrower, and the interest rate is 5% or
less. For more information, see the [Dollar and Energy Saving
Loans](https://neo.ne.gov/programs/loans/loans.html#item-02) website.
</t>
  </si>
  <si>
    <t>AFTMKTCONV|ETH|ELEC|HY|NG|PHEV|LPG</t>
  </si>
  <si>
    <t xml:space="preserve">A fee of \$75 is required for the registration of an AFV that operates
on electricity, solar power, or any other source of energy not otherwise
taxed under the state motor fuel tax laws. Compressed natural gas,
liquefied natural gas, and propane are not subject to this requirement.
(Reference [Nebraska Revised
Statutes](http://nebraskalegislature.gov/laws/browse-statutes.php)
60-306 and 60-3,191)
</t>
  </si>
  <si>
    <t>2011-05-24 00:00:00 UTC</t>
  </si>
  <si>
    <t>http://nebraskalegislature.gov/laws/browse-statutes.php|http://nebraskalegislature.gov/</t>
  </si>
  <si>
    <t>All-Electric Vehicle (EV) and Electric Vehicle Supply Equipment (EVSE) Rebate - OPPD</t>
  </si>
  <si>
    <t xml:space="preserve">Omaha Public Power District (OPPD) offers residential customers rebates
of \$2,500 toward the purchase of a new EV and qualified Level 2 EVSE.
Participants must purchase the EVSE through OPPD. Eligible EVs and EVSE
must be purchased after July 1, 2021. Rebates are available on a
first-come, first-served basis. For more information, including rebate
availability, see the OPPD [EV Rebate
Program](https://www.oppd.com/residential/products-services/electric-vehicle-ev-rebate-program/)
website.
</t>
  </si>
  <si>
    <t>2019-07-01 15:41:22 UTC</t>
  </si>
  <si>
    <t>All-Electric Vehicle (EV) and Electric Vehicle Supply Equipment (EVSE) Rebate â€“ NPPD</t>
  </si>
  <si>
    <t xml:space="preserve">Nebraska Public Power District (NPPD) offers residential customers a
\$4,500 rebate for the purchase of a new EV and the installation of an
eligible Level 2 EVSE, or a \$500 rebate for the installation of an
eligible Level 2 EVSE. Participants must purchase the EVSE through NPPD.
NPPD also offers residential customers an additional \$200 rebate for
the pre-wiring necessary for EVSE installation. NPPD offers commercial
customers a 50% reimbursement for the installation of a public Level 2
or DC Fast EVSE station as well as a 100% reimbursement up to \$1000 for
the construction of a conduit necessary for a public EVSE station.
Rebates are available on a first-come, first-served basis. For more
information, including eligible EVSE and how to apply, see the NPPD
[Incentives &amp;
Programs](https://www.nppd.com/save-money/incentives-programs) website.
</t>
  </si>
  <si>
    <t>2020-06-12 20:10:47 UTC</t>
  </si>
  <si>
    <t>FLEET|OTHER|IND</t>
  </si>
  <si>
    <t>All-Electric Vehicle (EV) and Electric Vehicle Supply Equipment (EVSE) Rebate â€“ SPPD</t>
  </si>
  <si>
    <t xml:space="preserve">Southern Public Power District (SPPD) offers residential customers a
\$4,500 rebate for the purchase of a new EV and the installation of an
eligible Level 2 EVSE, or a \$500 rebate for the installation of an
eligible Level 2 EVSE. SPPD also offers residential customers an
additional \$100 rebate for the pre-wiring necessary for EVSE
installation. SPPD offers commercial customers a 50% reimbursement for
the installation of a public Level 2 or DC Fast EVSE station as well as
a 100% reimbursement up to \$1000 for the construction of a conduit
necessary for a public EVSE station. Rebates are available on a
first-come, first-served basis. For more information, including eligible
EVSE and how to apply, see the SPPD [Incentive
Programs](https://southernpd.com/incentive-programs/) website.
</t>
  </si>
  <si>
    <t>2020-06-12 20:12:36 UTC</t>
  </si>
  <si>
    <t>State Energy Strategy Development</t>
  </si>
  <si>
    <t xml:space="preserve">The New Hampshire Office of Energy Planning (Office), in consultation
with the New Hampshire Energy Advisory Council, prepared a 10-year
energy strategy for the state that addresses the impact of
transportation policies and programs on electricity energy needs in the
state in 2018. Strategy recommendations include enabling and encouraging
adoption of plug-in electric vehicles and reducing unnecessary idling.
The Office will review and update the strategy triennially. For more
information, including the final strategy, visit the [Energy Strategy
Revision](https://www.nh.gov/osi/energy/programs/energy-strategy-revision.htm)
website. (Reference [New Hampshire Revised
Statutes](http://www.gencourt.state.nh.us/rsa/html/indexes/default.html)
4:E1)
</t>
  </si>
  <si>
    <t>2013-06-26 00:00:00 UTC</t>
  </si>
  <si>
    <t>2014-09-08 13:54:38 UTC</t>
  </si>
  <si>
    <t>AFTMKTCONV|BIOD|ETH|ELEC|EFFEC|HY|IR|NG|NEVS|PHEV|LPG</t>
  </si>
  <si>
    <t>http://www.gencourt.state.nh.us/rsa/html/indexes/default.html</t>
  </si>
  <si>
    <t>State Agency Plug-In Electric Vehicle (PEV) and Electric Vehicle Supply Equipment (EVSE) Procurement</t>
  </si>
  <si>
    <t xml:space="preserve">The state must pursue PEV procurement opportunities for use in the state
fleet and must install EVSE for use by state agencies. Where feasible
and recommended by the State Government Energy Committee, state offices
with more than 50 employees may also make EVSE available for employees,
as long as energy cost is reimbursed by users. (Reference [Executive
Order](https://sos.nh.gov/administration/miscellaneous/executive-orders/)
2016-03)
</t>
  </si>
  <si>
    <t>2016-05-06 00:00:00 UTC</t>
  </si>
  <si>
    <t>2016-09-14 00:53:24 UTC</t>
  </si>
  <si>
    <t>http://sos.nh.gov/ExecOrders.aspx</t>
  </si>
  <si>
    <t>Plug-In Electric Vehicle (PEV) Rebates - New Hampshire Electric Co-op (NHEC)</t>
  </si>
  <si>
    <t xml:space="preserve">NHEC offers residential customers a rebate of \$1,000 for the purchase
or lease of a new or used electric vehicle, \$600 for the purchase or
lease of a new or used plug-in hybrid electric vehicle, and \$300 for
the purchase or lease of a new or used electric motorcycle. PEVs must be
purchased or leased between January 1, 2021, and December 31, 2021. For
more information, including how to apply, see the NHEC [Drive
Electric](https://www.nhec.com/drive-electric/#/find/nearest) website.
</t>
  </si>
  <si>
    <t>2018-07-06 20:56:49 UTC</t>
  </si>
  <si>
    <t>Electric Vehicle Supply Equipment (EVSE) Rebates - New Hampshire Electric Co-op (NHEC)</t>
  </si>
  <si>
    <t xml:space="preserve">NHEC offers residential customers a rebate of \$300 to install Level 2
EVSE. Customers may receive a maximum of two rebates. For more
information, including eligibility requirements and how to apply, see
the NHEC [Drive
Electric](https://www.nhec.com/drive-electric/#/find/nearest) website.
</t>
  </si>
  <si>
    <t>2018-07-06 20:58:23 UTC</t>
  </si>
  <si>
    <t>Plug-In Electric Vehicle (PEV) Time-Of-Use (TOU) Rate - New Hampshire Electric Co-op (NHEC)</t>
  </si>
  <si>
    <t xml:space="preserve">NHEC offers a TOU rate to residential customers that own or lease a PEV.
Customers must be able to separately meter PEV charging. For more
information, see the NHEC [Drive
Electric](https://www.nhec.com/drive-electric/#/find/nearest) website.
</t>
  </si>
  <si>
    <t>2018-07-06 20:59:59 UTC</t>
  </si>
  <si>
    <t>Electric Vehicle Supply Equipment (EVSE) and Hydrogen Fueling Station Signage</t>
  </si>
  <si>
    <t xml:space="preserve">The New Hampshire Department of Transportation (DOT) must coordinate
with the U.S. Department of Transportation Federal Highway
Administration (FHWA) to ensure that EVSE signage on federal highways in
the state is uniform. In addition, DOT must develop signage for EVSE and
hydrogen fueling stations that is consistent with FHWA\'s Manual on
Uniform Traffic Control Devices for use on state roads. (Reference [New
Hampshire Revised
Statutes](http://www.gencourt.state.nh.us/rsa/html/indexes/default.html)
236:133)
</t>
  </si>
  <si>
    <t>2018-08-11 00:00:00 UTC</t>
  </si>
  <si>
    <t>2018-09-07 13:29:52 UTC</t>
  </si>
  <si>
    <t>https://www.gencourt.state.nh.us/|http://www.gencourt.state.nh.us/rsa/html/indexes/default.html</t>
  </si>
  <si>
    <t>Public Electric Vehicle Supply Equipment (EVSE) Requirements and Restriction Authorization</t>
  </si>
  <si>
    <t xml:space="preserve">EVSE that is available for public use must meet the following
requirements:
-   If publicly funded by a settlement, federal or other competitive
    grant program, or the Volkswagen (VW) Trust, must be equipped to
    enable universal access, as defined by the New Hampshire Department
    of Transportation;
-   If the owner or operator requires payment for use of the EVSE, must
    accept multiple payment options; and
-   Must not require users to pay a subscription fee or obtain a
    membership at any organization to use the equipment.
An owner or operator of public EVSE may impose restrictions on the
amount of time that a plug-in electric vehicle may charge at the
station. In addition, the owner or operator must disclose the location
and characteristics of each EVSE to the U.S. Department of Energy\'s
Alternative Fuels Data Center. Information that must be disclosed
includes, but is not limited to, address, voltage, and timing
restrictions.
(Reference [Senate
Bill](http://gencourt.state.nh.us/bill_Status/billText.aspx?sy=2021&amp;id=830&amp;txtFormat=pdf&amp;v=current)
131-FN, 2021, and [New Hampshire Revised
Statutes](http://www.gencourt.state.nh.us/rsa/html/indexes/default.html)
236:133 and 236:134)
</t>
  </si>
  <si>
    <t>2018-09-07 13:40:09 UTC</t>
  </si>
  <si>
    <t>https://www.gencourt.state.nh.us/|http://www.gencourt.state.nh.us/rsa/html/indexes/default.html|http://gencourt.state.nh.us/bill_Status/billText.aspx?sy=2021&amp;id=830&amp;txtFormat=pdf&amp;v=current</t>
  </si>
  <si>
    <t xml:space="preserve">An owner of electric vehicle supply equipment is not defined as a
utility, public utility, or public service company. (Reference [New
Hampshire Revised
Statutes](http://www.gencourt.state.nh.us/rsa/html/indexes/default.html)
236:133)
</t>
  </si>
  <si>
    <t>2018-09-07 13:48:55 UTC</t>
  </si>
  <si>
    <t>Public Utility Requirements</t>
  </si>
  <si>
    <t xml:space="preserve">Public utilities must consider whether to implement plug-in electric
vehicle time-of-use rates for residential and commercial customers. In
their determination, they must consider whether implementing these rates
would encourage energy conservation, optimal use of facilities and
resources by an electric company, and equitable rates for customers.
(Reference [New Hampshire Revise
Statutes](http://www.gencourt.state.nh.us/rsa/html/indexes/default.html)
236:133)
</t>
  </si>
  <si>
    <t>2018-09-07 13:51:32 UTC</t>
  </si>
  <si>
    <t xml:space="preserve">An individual may not park a motor vehicle in a parking space equipped
with a public electric vehicle charging station unless the vehicle is a
PEV. (Reference [New Hampshire Revise
Statutes](http://www.gencourt.state.nh.us/rsa/html/indexes/default.html)
236:134)
</t>
  </si>
  <si>
    <t>2018-09-07 13:53:35 UTC</t>
  </si>
  <si>
    <t xml:space="preserve">NHEC offers commercial and municipal customers a rebate for 75% of the
cost, up to \$2,500, to purchase and install Level 2 or direct current
fast (DC Fast) EVSE. For more information, see the NHEC [Drive
Electric](https://www.nhec.com/drive-electric/#/find/nearest) website.
</t>
  </si>
  <si>
    <t>2020-10-11 00:31:25 UTC</t>
  </si>
  <si>
    <t>Low Emission or Alternative Fuel Bus Acquisition Requirement</t>
  </si>
  <si>
    <t xml:space="preserve">All buses purchased by the New Jersey Transit Corporation (NJTC) must
be: 1) equipped with improved pollution controls that reduce particulate
emissions; or 2) powered by a fuel other than conventional diesel.
Qualifying vehicles include compressed natural gas vehicles, hybrid
electric vehicles, fuel cell vehicles, vehicles operating on biodiesel
or ultra-low sulfur fuel, or vehicles operating on any other bus fuel
approved by the U.S. Environmental Protection Agency. If the NJTC is
unable to meet the bus purchase requirement, the organization must
submit a report to the New Jersey Senate and General Assembly detailing
the reasons and the state legislature may grant an exemption. (Reference
[New Jersey Statutes](http://www.njleg.state.nj.us/) 27:1B-22)
</t>
  </si>
  <si>
    <t>http://www.njleg.state.nj.us/</t>
  </si>
  <si>
    <t>Zero Emissions Vehicle (ZEV) Tax Exemption</t>
  </si>
  <si>
    <t xml:space="preserve">ZEVs sold, rented, or leased in New Jersey are exempt from state sales
and use tax. This exemption does not apply to partial ZEVs, including
hybrid electric vehicles. ZEVs are defined as vehicles that meet
California Air Resources Board zero emission standards for that model
year. For a list of qualified ZEV, see the New Jersey Department of the
Treasury [ZEV Sales Tax
Exemption](http://www.state.nj.us/treasury/taxation/zevnotice.shtml)
website. (Reference [New Jersey Statutes](http://www.njleg.state.nj.us/)
54:32B-8.55)
</t>
  </si>
  <si>
    <t>2004-05-01 00:00:00 UTC</t>
  </si>
  <si>
    <t xml:space="preserve">New Jersey Turnpike Authority (Authority) allows qualified plug-in
electric vehicles to travel in the HOV lanes located between Interchange
11 and Interchange 14 on the New Jersey Turnpike. For more information,
see the Authority [Travel
Tools](https://www.njta.com/travel-resources/roadside-assistance-turnpike)
website. (Reference 49 [New Jersey
Register](http://www.state.nj.us/oal/rules/accessp/) 3236(b) and [New
Jersey Administrative Code](http://www.state.nj.us/oal/rules/accessp/)
19:9-1.24)
</t>
  </si>
  <si>
    <t>2006-04-27 00:00:00 UTC</t>
  </si>
  <si>
    <t>2017-09-18 00:00:00 UTC</t>
  </si>
  <si>
    <t>2017-12-05 18:54:04 UTC</t>
  </si>
  <si>
    <t>http://www.state.nj.us/oal/rules/accessp/|http://www.state.nj.us/oal/rules/accessp/</t>
  </si>
  <si>
    <t>Clean Truck Port Requirements</t>
  </si>
  <si>
    <t xml:space="preserve">Port drayage trucks must meet or exceed Model Year 2010 engine federal
emissions standards to access the Port Authority of New York &amp; New
Jersey (PANYNJ) marine terminals. Drayage trucks operating on liquefied
or compressed natural gas, electricity, or hybrid electric technology
are exempt from these requirements. For purposes of this rule, drayage
trucks are defined as on-road vehicles with a gross vehicle weight
rating of 33,001 pounds or greater and intended to load, unload, or
transport cargo from PANYNJ terminals. Additional rules apply. For more
information, see the
[PANYNJ](http://www.panynj.gov/about/port-initiatives.html) website.
</t>
  </si>
  <si>
    <t>2017-12-12 22:15:23 UTC</t>
  </si>
  <si>
    <t>ELEC|EFFEC|HEV|NG|OTHER|PHEV</t>
  </si>
  <si>
    <t>AIRQEMISSIONS|DREST</t>
  </si>
  <si>
    <t>Zero Emission Vehicle (ZEV) Sales Regulations</t>
  </si>
  <si>
    <t xml:space="preserve">A motor vehicle franchisor that exclusively manufacturers ZEVs and was
licensed by the New Jersey Motor Vehicle Commission prior to January 1,
2014, can buy from and sell vehicles to a consumer. The franchisor can
own or operate up to four sales locations in the state and must have at
least one retail facility for servicing ZEVs sold, offered for sale, or
otherwise distributed in the state. The franchisor is not required to
establish or operate a sales location at a ZEV service facility.
Annually, all motor vehicle franchises must report the number of ZEVs
sold in the state within the prior calendar year to the New Jersey
Division of Taxation. (Reference [New Jersey
Statutes](http://www.njleg.state.nj.us/) 56:10-27.1 and 54:32B-8.55a)
</t>
  </si>
  <si>
    <t>2015-03-18 00:00:00 UTC</t>
  </si>
  <si>
    <t>2015-05-13 12:40:28 UTC</t>
  </si>
  <si>
    <t>http://lis.njleg.state.nj.us/cgi-bin/om_isapi.dll?clientID=23085610&amp;depth=2&amp;expandheadings=off&amp;headingswithhits=on&amp;infobase=statutes.nfo&amp;softpage=TOC_Frame_Pg42</t>
  </si>
  <si>
    <t>Plug-In Electric Vehicle Toll Discount Program</t>
  </si>
  <si>
    <t xml:space="preserve">New Jersey Turnpike Authority\'s Green Pass Discount Plan provides a 10%
discount on off-peak New Jersey Turnpike and Garden State Parkway toll
rates for drivers of vehicles that have a fuel economy of 45 miles per
gallon or higher and meet the California Super Ultra Low Emission
Vehicle standard. Vehicles must register with New Jersey E-ZPass. For
more information, including application instructions, see the [E-ZPass
Discount Programs](https://www.panynj.gov/bridges-tunnels/e-zpass.html)
website.
</t>
  </si>
  <si>
    <t>2015-06-18 14:55:33 UTC</t>
  </si>
  <si>
    <t xml:space="preserve">The New Jersey Department of Environmental Protection provides grants
through the It Pay\$ to Plug In: New Jersey\'s Electric Vehicle
Workplace Charging Grant Program (Program) to support plug-in electric
vehicle adoption and EVSE installation. Reimbursement grants are offered
on a first-come, first-served basis for the cost and installation of
eligible EVSE at workplaces, government and educational facilities,
non-profits, and multi-unit dwellings.
The Program is part of New Jersey\'s [Energy Master
Plan](http://www.nj.gov/emp/). For more information, including
application and eligibility requirements, visit the Drive Green [NJ
Charging
Challenge](https://www.drivegreen.nj.gov/dg-charging-challenge.html)
website.
</t>
  </si>
  <si>
    <t>2018-09-28 15:02:33 UTC</t>
  </si>
  <si>
    <t xml:space="preserve">New Jersey joined California, Connecticut, Maine, Maryland,
Massachusetts, New York,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</si>
  <si>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2018-05-03 00:00:00 UTC</t>
  </si>
  <si>
    <t>2018-06-25 19:41:39 UTC</t>
  </si>
  <si>
    <t xml:space="preserve">The New Jersey Department of Environmental Protection, New Jersey Board
of Public Utilities, and the New Jersey Economic Development Authority
signed a [memorandum of
understanding](http://d31hzlhk6di2h5.cloudfront.net/20190603/57/5f/94/b3/288bba9e13409df9b8cdb482/MOU_6.3.19.pdf)
(MOU) to increase the number of ZEVs in the State and meet the State's
goal of registering 330,000 ZEVs by 2025 through involvement in the New
Jersey [Partnership to
Plug-In](https://www.drivegreen.nj.gov/dg-partnership-to-plugin.html)
(Partnership). The responsibilities of the Partnership include:
-   Mapping existing and potential locations for electric vehicle supply
    equipment (EVSE);
-   Reviewing state- and municipal-level permit processes for the
    installation of EVSE and identifying best practices to streamline
    these processes;
-   Expanding existing efforts to educate consumers about ZEVs;
-   Evaluating strategies to finance an EVSE network;
-   Developing a rebate program to incentivize the purchase of new and
    used ZEVs;
-   Creating a method to track the usage of EVSE throughout the State;
-   Identifying programs and resources that can be used to attract
    ZEV-related companies to the State; and
-   Coordinating with other state agencies and departments to further
    implement the goals of the Partnership.
For more information, see the [Regional Greenhouse Gas
Initiative](https://www.state.nj.us/dep/aqes/rggi.html) website.
</t>
  </si>
  <si>
    <t>2019-06-03 00:00:00 UTC</t>
  </si>
  <si>
    <t>2019-06-19 17:48:35 UTC</t>
  </si>
  <si>
    <t>Electric Vehicle Supply Equipment (EVSE) Development</t>
  </si>
  <si>
    <t xml:space="preserve">Municipal master plans shall promote the installation of EVSE in
locations including commercial districts, public transportation
facilities, transportation corridors, and rest stops. (Reference [New
Jersey Statutes](https://www.njleg.state.nj.us/Default.asp) 40:55D-28,
40:55D-89, and 40A:12A-7)
</t>
  </si>
  <si>
    <t>2019-11-06 00:00:00 UTC</t>
  </si>
  <si>
    <t>2019-12-20 16:46:48 UTC</t>
  </si>
  <si>
    <t>https://www.njleg.state.nj.us/|https://www.njleg.state.nj.us/</t>
  </si>
  <si>
    <t>Plug-In Electric Vehicle (PEV) Fleet Grant Program</t>
  </si>
  <si>
    <t xml:space="preserve">The New Jersey Board of Public Utilities offers local and state
government entities grants of up to \$4,000 for the purchase of a new or
used PEV and up to \$1,500 for the purchase of EVSE. Grants are awarded
on a first-come, first-served basis, with award amounts limited based on
government entity type and population size. For more information,
including eligibility requirements and how to apply, see the [Clean
Fleet Electric Vehicle Incentive
Program](https://www.njcleanenergy.com/ev) website.
</t>
  </si>
  <si>
    <t>2021-10-01 20:57:33 UTC</t>
  </si>
  <si>
    <t>Plug-In Electric Vehicle (PEV) and Electric Vehicle Supply Equipment (EVSE) Deployment Goals</t>
  </si>
  <si>
    <t xml:space="preserve">The State of New Jersey will work to increase the number of PEVs and
related infrastructure to meet the following state goals:
-   10% of new buses purchased by the New Jersey Transit Corporation
    must be zero emission vehicles (ZEV) by December 31, 2024. Then 50%
    of new buses must be ZEV by December 31, 2026, and 100% must be ZEV
    by December 31, 2032.
-   By December 31, 2025, there must be 400 direct current (DC) fast
    EVSE and 1,000 Level 2 EVSE installed and available for public use
    at minimally 200 locations. 75 locations must include at least two
    DC fast installed along travel corridors, while 100 locations must
    include at least two DC fast in community locations. Additionally,
    15% of all multi-family residential properties must include EVSE
    infrastructure and 20% of all franchised overnight lodging must have
    EVSE available for guests.
-   By December 31, 2035, there will be 2 million registered light-duty
    PEVs in the state, and 100% of state-owned, non-emergency light-duty
    vehicles must be PEVs.
-   By December 31, 2040, 85% of all new light-duty vehicles sold in the
    state will be PEVs.
The New Jersey Board of Public Utilities (NJBPU) must establish goals
for transportation electrification and infrastructure development for
medium- and heavy-duty on-road diesel vehicles and charging
infrastructure by December 31, 2020. For more information, see the NJBPU
[Electric Vehicle Incentive Programs](https://www.njcleanenergy.com/ev)
website.
The New Jersey Department of Environmental Protection (NJDEP) develops
and implements a [public education
program](https://www.drivegreen.nj.gov/plugin.html) regarding the
availability and benefits of PEVs, state PEV goals, and the availability
of PEV and EVSE incentives.
NJDEP and NJBPU must prepare and submit a report to the governor and
legislature every five years on the state of the PEV market in New
Jersey, progress towards achieving the above goals, barriers to the
achievement of the goals, and recommendations for legislative or
regulatory action to address barriers.
(Reference [New Jersey Statutes](https://www.njleg.state.nj.us/)
48:25-3)
</t>
  </si>
  <si>
    <t>2020-01-17 00:00:00 UTC</t>
  </si>
  <si>
    <t>2020-01-22 21:59:32 UTC</t>
  </si>
  <si>
    <t>Plug-In Electric Vehicle (PEV) Rebate Program</t>
  </si>
  <si>
    <t xml:space="preserve">The New Jersey Board of Public Utilities offers state residents a rebate
in the amount of \$25 per mile of EPA-rated all-electric range, up to
\$5,000, to purchase or lease a new PEV with an MSRP of \$55,000 or
less. Rebates may be limited to one award per person. For more
information, and rebate availability, see New Jersey's Clean Energy
Program [Electric Vehicle Incentive
Programs](https://www.njcleanenergy.com/ev) website. (Reference [New
Jersey Statutes](http://www.njleg.state.nj.us/) 48:25-4)
</t>
  </si>
  <si>
    <t>2020-01-22 22:09:33 UTC</t>
  </si>
  <si>
    <t>2030-06-30 00:00:00 UTC</t>
  </si>
  <si>
    <t>http://www.njleg.state.nj.us/|http://www.njleg.state.nj.us/</t>
  </si>
  <si>
    <t xml:space="preserve">The New Jersey Board of Public Utilities is authorized to establish a
residential EVSE incentive program. (Reference [New Jersey
Statutes](https://www.njleg.state.nj.us/) 48:25-6)
</t>
  </si>
  <si>
    <t>2020-01-22 22:16:07 UTC</t>
  </si>
  <si>
    <t xml:space="preserve">An entity that owns, controls, operates, or manages electric vehicle
supply equipment is not defined as a public utility. (Reference [New
Jersey Statutes](https://www.njleg.state.nj.us/) 48:25-10)
</t>
  </si>
  <si>
    <t>2020-01-22 22:18:59 UTC</t>
  </si>
  <si>
    <t>Energy Master Plan</t>
  </si>
  <si>
    <t xml:space="preserve">New Jersey has developed an Energy Master Plan (EMP) that will guide the
State to achieve its goals of electrifying the transportation sector and
achieving 100% carbon-neutral electricity generation by 2050. The EMP
calls for decarbonization of the transportation sector through:
-   Supporting the deployment of 330,000 light-duty electric vehicles
    (EVs) by 2025;
-   Deploying electric vehicle supply equipment (EVSE) throughout the
    state;
-   Creating incentives for EVSE;
-   Educating consumers and fleet owners on EVs;
-   Transitioning state fleet vehicles to EVs;
-   Partnering with industry to develop incentives for medium- and
    heavy-duty all-electric or fuel-cell vehicles; and
-   Exploring policies that accelerate the adoption of alternative
    fuels.
For more information, see the [Energy Master Plan](https://nj.gov/emp/)
website.
</t>
  </si>
  <si>
    <t>2020-03-23 16:37:48 UTC</t>
  </si>
  <si>
    <t>STATION|AFP|FLEET|GOV|IND</t>
  </si>
  <si>
    <t xml:space="preserve">California, Colorado, Connecticut, District of Columbia, Hawaii, Maine,
Maryland, Massachusetts, New Jersey, New York, North Carolina, Oregon,
Pennsylvania, Rhode Island, Vermont, and Washington (signatory states)
signed a [memorandum of
understanding](https://www.nescaum.org/documents/multistate-truck-zev-governors-mou-20200714.pdf)
(MOU) to support the deployment of medium- and heavy-duty ZEVs through
involvement in a Multi-State ZEV Task Force (Task Force).
By January 2021, the Task Force will develop a multi-state action plan
to support electrification of medium- and heavy-duty vehicles. The Task
Force will consider actions to accomplish the goals of the MOU,
including limiting all new medium- and heavy-duty vehicles sales in the
signatory states to ZEVs by 2050. The signatory states will also seek to
accelerate the deployment of medium- and heavy-duty ZEVs to benefit
disadvantaged communities and explore opportunities to coordinate and
partner with key stakeholders.
For more information, see the [Medium- and Heavy-Duty ZEVs: Action Plan
Development
Process](https://www.nescaum.org/documents/medium-and-heavy-duty-zero-emission-vehicles-action-plan-development-process/).
</t>
  </si>
  <si>
    <t>2020-08-03 15:27:44 UTC</t>
  </si>
  <si>
    <t xml:space="preserve">The New Jersey Zero Emission Incentive Program (NJ ZIP) will pilot a
voucher program for the purchase of new, medium-duty ZEVs registered in
New Jersey. Commercial, industrial, or institutional organizations
located, or primarily operating, within the Greater Camden and Newark
areas are eligible to apply. Vouchers are available for up to 100% of
purchase price amounts, based on the following weights:
&lt;div&gt;
  Vehicle Weight                 Vehicle Class   Amount
  ------------------------------ --------------- -----------
  8,501 - 10,000 pounds (lbs.)   Class 2b        \$25,000
  10,0001 - 14,000 lbs.          Class 3         \$55,000
  14,001 - 16,000 lbs.           Class 4         \$75,000
  16,001 - 19,500 lbs.           Class 5         \$85,000
  19,501 - 26,000 lbs.           Class 6         \$100,000
&lt;/div&gt;
Vehicles must be purchased through qualified vendors, after receiving
voucher approval. Funding may not be combined with any state incentive
program. This program is funded by [Regional Greenhouse Gas
Initiative](https://afdc.energy.gov/laws/12229) proceeds. For more
information, including eligibility requirements, see the [NJ ZIP
Program](https://www.njeda.com/njzip/) website. (Reference [New Jersey
Administrative Code](https://www.state.nj.us/oal/rules/accessp/)7:27D)
</t>
  </si>
  <si>
    <t>2021-04-14 17:29:30 UTC</t>
  </si>
  <si>
    <t>https://www.state.nj.us/oal/rules/accessp/</t>
  </si>
  <si>
    <t xml:space="preserve">Condominium associations may not prohibit or restrict the installation
or use of EVSE in a homeowner's designated parking space. Condominium
associations may put reasonable restrictions on EVSE, but the policies
may not significantly increase the cost of the EVSE or prohibit
installation. Homeowners must comply with applicable health and safety
codes and architectural standards, engage a licensed installation
contractor, and provide a certificate of insurance. The homeowner is
responsible for the cost of the installation, operation, maintenance,
repair, removal, or replacement of the station in their parking space,
as well as any resulting damage to the EVSE or surrounding area.
(Reference [New Jersey Statutes](https://www.njleg.state.nj.us/)
45:22A-43)
</t>
  </si>
  <si>
    <t>2020-10-19 00:00:00 UTC</t>
  </si>
  <si>
    <t>2021-05-10 19:00:12 UTC</t>
  </si>
  <si>
    <t>Residential Electric Vehicle Supply Equipment (EVSE) Installation Policies</t>
  </si>
  <si>
    <t xml:space="preserve">A developer of a single-family residence that includes a designated
parking space must offer to install an EVSE at the residence of the
prospective owner unless the installation of EVSE is already included in
the sale of the unit. The New Jersey Department of Community Affairs,
New Jersey Department of Environmental Protection, and New Jersey Board
of Public Utilities must provide information to developers and
prospective owners on the environmental benefits and potential energy
cost savings associated with EVSE, and available incentives. (Reference
[New Jersey Statutes](https://www.njleg.state.nj.us/) 52:27D-141.11)
</t>
  </si>
  <si>
    <t>2020-09-14 00:00:00 UTC</t>
  </si>
  <si>
    <t>2021-05-10 19:02:37 UTC</t>
  </si>
  <si>
    <t>Zero Emission Vehicle (ZEV) Infrastructure Support</t>
  </si>
  <si>
    <t xml:space="preserve">Any individual, business, or public entity completing infrastructure
improvement projects or redeveloping residential, commercial,
industrial, public, or other structures is encouraged to include ZEV
fuel and charging infrastructure in redevelopment plans. ZEVs must meet
emissions and compliance requirements specified in Title 13 of the
[California Code of Regulations](https://oal.ca.gov/) for the applicable
model year, including but not limited to, plug-in electric vehicles
(PEVs) and hydrogen fuel cell vehicles. Infrastructure projects are
encouraged to:
Identify locations for public electric vehicle charging stations and
hydrogen fueling stations;
Construct ZEV charging and refueling infrastructure;
Build and allow PEV charging in the right-of-way; and,
Designate PEV only parking spaces.
(Reference [Assembly Bill](https://www.njleg.state.nj.us/) 1653, 2021)
</t>
  </si>
  <si>
    <t>2021-07-09 00:00:00 UTC</t>
  </si>
  <si>
    <t>2021-08-11 15:09:42 UTC</t>
  </si>
  <si>
    <t>Electric Vehicle Supply Equipment (EVSE) Make-Ready Requirements for New Developments</t>
  </si>
  <si>
    <t xml:space="preserve">As a condition of preliminary site plan approval, new non-residential
developments with parking lots and garages must meet the following
make-ready requirements:
::: {align="center"}
  Number of Off-Street Parking Spaces                      Minimum Number of Make-Ready Parking Spaces
  ------------------------------------- ---------------------------------------------------------------------------------
  50 or fewer                                                                   1
  51 to 75                                                                      2
  76 to 100                                                                     3
  101 to 150                                                                    4
  Over 150                               4% of parking spaces; 5% of the make-ready spaces must be disability-accessible
:::
Parking lots and garages may install make-ready parking spaces and EVSE
at a faster rate than required. Retailers that provide 25 or fewer
off-street parking spaces are not required to provide or install any
EVSE or make-ready parking spaces.
Parking lots and garages may install EVSE in lieu of make-ready spaces
to satisfy these requirements. Standards must be developed that provide
for the progression of accessible make-ready parking spaces to
accessible EVSE parking spaces and conform to the requirements of the
most recent [International Building
Code](https://www.google.com/url?sa=t&amp;rct=j&amp;q=&amp;esrc=s&amp;source=web&amp;cd=&amp;cad=rja&amp;uact=8&amp;ved=2ahUKEwjW07zxjp3yAhW2ZhUIHTFvDUsQFnoECAsQAQ&amp;url=https%3A%2F%2Fwww.iccsafe.org%2Fproducts-and-services%2Fi-codes%2F2018-i-codes%2Fibc%2F&amp;usg=AOvVaw3leWKSEim9SgAJ1OIsH4FK)
and [International Residential
Code](https://www.google.com/url?sa=t&amp;rct=j&amp;q=&amp;esrc=s&amp;source=web&amp;cd=&amp;cad=rja&amp;uact=8&amp;ved=2ahUKEwiDj6OSj53yAhWho3EKHU_EAwoQFnoECAsQAQ&amp;url=https%3A%2F%2Fwww.iccsafe.org%2Fproducts-and-services%2Fi-codes%2F2018-i-codes%2Firc%2F&amp;usg=AOvVaw1uUcm-VqXZRZh_3SdJG4Y5)
published by the [International Code
Council](https://www.google.com/url?sa=t&amp;rct=j&amp;q=&amp;esrc=s&amp;source=web&amp;cd=&amp;cad=rja&amp;uact=8&amp;ved=2ahUKEwjW07zxjp3yAhW2ZhUIHTFvDUsQFnoECA4QAQ&amp;url=https%3A%2F%2Fwww.iccsafe.org%2F&amp;usg=AOvVaw1U6pcIGlSzNiKNgTx_gADK)
except as the Commissioner of Community Affairs (Commissioner) deems
appropriate to deviate from those codes.
The Commissioner must publish a model land use ordinance to address
installation, sightline, setback requirements, and other health- and
safety-related specifications for EVSE and make-ready parking spaces and
post the model land use ordinance on the department\'s website. The
model land use ordinance applies to all municipalities in New Jersey,
but municipalities may adopt reasonable standards to address
installation, sightline, and setback requirements or other health- and
safety-related specifications for EVSE and make-ready parking spaces.
Municipalities may not require more make-ready parking spaces than the
land use ordinance published by the Commissioner.
(Reference [Senate Bill](https://www.njleg.state.nj.us/) 3223, 2021)
</t>
  </si>
  <si>
    <t>2021-10-01 21:21:39 UTC</t>
  </si>
  <si>
    <t>Electric Vehicle Supply Equipment (EVSE) Make-Ready Requirements for Multi-Unit Dwellings (MUDs)</t>
  </si>
  <si>
    <t xml:space="preserve">New MUD developments with five or more units must designate 15% of
required off-street parking as plug-in electric vehicle (PEV) make-ready
parking spaces. Prior to occupancy, EVSE must be installed in 5% of
off-street parking. MUDs must then install EVSE in an additional 5% of
parking spaces within 3 years of occupancy and another 5% within 6 years
of occupancy. MUDs may install make-ready parking spaces and EVSE at a
faster rate than required. Throughout the installation of EVSE in
make-ready parking spaces at MUDs, at least 5% of EVSE must be
accessible for people with disabilities.
The Site Improvement Advisory Board must submit a recommendation to the
Commissioner of Community Affairs to amend the statewide site
improvement standards for MUDs to include requirements for parking
spaces with EVSE in the calculation of minimum required parking spaces.
Requirements must include the following:
-   A parking space with EVSE or make-ready equipment may count as two
    parking spaces for the purpose of complying with a minimum parking
    space requirement but may not reduce total required parking by more
    than 10 percent.
-   All parking space calculations for EVSE and make-ready equipment
    pursuant to this section shall be rounded up to the next full
    parking space.
(Reference [Senate Bill](https://www.njleg.state.nj.us/) 3223, 2021)
</t>
  </si>
  <si>
    <t>2021-10-01 21:25:07 UTC</t>
  </si>
  <si>
    <t>MUD</t>
  </si>
  <si>
    <t>Plug-In Electric Vehicle (PEV) Parking Space Make-Ready Permitting Requirements</t>
  </si>
  <si>
    <t xml:space="preserve">PEV make-ready parking spaces at existing service stations, existing
retail establishments, or any other existing building may be approved
through the issuance of a municipal zoning permit by meeting the
following requirements:
-   The proposed installation does not violate bulk requirements
    applicable to the property;
-   All other conditions of prior approvals continue to be met; and
-   The proposed installation complies with the construction codes
    adopted in, or promulgated pursuant to, the [State Uniform
    Construction
    Code](https://www.nj.gov/dca/divisions/codes/codreg/ucc.html),
    safety standards concerning the installation, and state rules or
    regulations concerning electric vehicle supply equipment (EVSE).
Installation of EVSE or PEV make-ready parking spaces shall be
considered a permitted accessory use for all municipal zoning or use
districts.
(Reference [Senate Bill](https://www.njleg.state.nj.us/) 3223, 2021)
</t>
  </si>
  <si>
    <t>2021-10-01 21:28:25 UTC</t>
  </si>
  <si>
    <t>FLEET|GOV|MUD|IND</t>
  </si>
  <si>
    <t>Alternative Fuel Vehicle (AFV) and Hybrid Electric Vehicle (HEV) Acquisition Requirements</t>
  </si>
  <si>
    <t xml:space="preserve">A minimum of 75% of state government and educational institution fleet
light-duty vehicles purchased must be HEVs or bi-fuel or dedicated AFVs.
Vehicles must meet or exceed the federal corporate average fuel economy
standards. Certified law enforcement pursuit vehicles and emergency
vehicles are exempt from this requirement. The New Mexico Energy,
Minerals and Natural Resources Department may grant additional
exemptions based on the availability and suitability of vehicles, as
well as fuel availability and cost.
(Reference [New Mexico
Statutes](https://nmonesource.com/nmos/nmsa/en/nav_date.do) 13-1B-1
through 13-1B-7)
</t>
  </si>
  <si>
    <t>2018-03-09 15:32:39 UTC</t>
  </si>
  <si>
    <t>http://www.nmonesource.com/nmnxtadmin/NMPublic.aspx</t>
  </si>
  <si>
    <t>Alternative Fuel Definition</t>
  </si>
  <si>
    <t xml:space="preserve">Alternative fuels are defined as natural gas, propane, electricity,
hydrogen, fuel mixtures containing not less than 85% ethanol or
methanol, and fuel mixtures containing not less than 20% vegetable oil,
or a water-phased hydrocarbon fuel emulsion in an amount not less than
20% by volume. Biodiesel is defined as a renewable, biodegradable, mono
alkyl ester combustible liquid fuel that is derived from agricultural
plant oils or animal fats and meets current
[ASTM](%20https://www.astm.org/Standard/index.html) pure biodiesel
(B100) standards. (Reference [New Mexico
Statutes](https://nmonesource.com/nmos/nmsa/en/nav_date.do) 13-1B-2 and
57-19-27)
</t>
  </si>
  <si>
    <t>Alternative Fuel and Advanced Vehicle System Manufacturing Incentive</t>
  </si>
  <si>
    <t xml:space="preserve">The Alternative Energy Product Manufacturers Tax Credit provides credit
against combined reporting taxes (gross receipts, compensating, and
withholding) for qualified manufacturers of alternative energy products,
including hydrogen and fuel cell vehicle systems, and electric and
hybrid electric vehicles. The credit is limited to 5% of qualifying
expenditures, and manufacturers must fulfill job creation requirements
to be eligible. Qualified manufacturers must apply for and receive
approval from the New Mexico Taxation and Revenue Department before they
may claim the credit. For more information, including eligibility and
application details, refer to the [Alternative Energy Product
Manufacturers Tax
Credit](https://gonm.biz/why-new-mexico/competitive-business-climate/incentives/alternative-energy-product-manufacturers-tax-credit)
website. (Reference [New Mexico
Statutes](https://nmonesource.com/nmos/nmsa/en/nav_date.do) 7-9J-1
through 7-9J-8)
</t>
  </si>
  <si>
    <t>2007-04-03 00:00:00 UTC</t>
  </si>
  <si>
    <t>ELEC|HEV|HY|PHEV</t>
  </si>
  <si>
    <t xml:space="preserve">Alternative fuel distributed by or used for federal government, state
government, or Indian nation, tribe, or pueblo purposes is exempt from
the state excise tax. (Reference [New Mexico
Statutes](https://nmonesource.com/nmos/nmsa/en/nav_date.do) 7-16B-5)
</t>
  </si>
  <si>
    <t xml:space="preserve">New Mexico joined Arizona, Colorado, Idaho, Montana, Nevada,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which meet on a quarterly basis and report on
the above actions. For more information, see the [REV
West](https://www.naseo.org/issues/transportation/rev-west) website.
</t>
  </si>
  <si>
    <t>2020-02-03 20:11:31 UTC</t>
  </si>
  <si>
    <t>State Emissions Reduction Strategy</t>
  </si>
  <si>
    <t xml:space="preserve">The governor established the Climate Change Task Force (Task Force) to
evaluate strategies to reduce GHG and criteria pollutant emissions in
New Mexico, including potential low emission vehicle and ZEV standards.
New Mexico will pursue GHG emissions reduction of at least 45% below
2005 levels by 2030. The Task Force developed a climate strategy with
initial
[recommendations](https://www.climateaction.state.nm.us/documents/reports/NMClimateChange_2019.pdf)
in 2019 and published a progress
[report](https://www.climateaction.state.nm.us/documents/reports/NMClimateChangeReport_2020.pdf)
in 2020. (Reference [Executive Order](https://www.governor.state.nm.us/)
2019-003, 2019)
</t>
  </si>
  <si>
    <t>2019-01-29 00:00:00 UTC</t>
  </si>
  <si>
    <t>2019-02-08 20:56:49 UTC</t>
  </si>
  <si>
    <t>https://www.governor.state.nm.us/</t>
  </si>
  <si>
    <t>Alternative Fuel Vehicle (AFV) Loans</t>
  </si>
  <si>
    <t xml:space="preserve">The New Mexico Energy, Minerals and Natural Resources Department's
Alternative Fuel Acquisition Revolving Loan Program provides loans to
state agencies, political subdivisions, and educational institutions for
AFV acquisitions. Funds must be used for the purchase of vehicles that
operate on natural gas, propane, electricity, or hydrogen. The maximum
amount of a loan per vehicle must not exceed the incremental cost of
acquiring the vehicle or the following amounts:
::: {align="center"}
  Gross Vehicle Weight Rating (GVWR)    Incentive Amount
  ------------------------------------ ------------------
  Up to 14,000 pounds (lbs.)                \$5,000
  14,000 lbs.-26,000 lbs.                   \$10,000
  Over 26,000 lbs.                          \$20,000
:::
Projected fuel cost savings from using the AFV is considered when the
loan repayment schedule is developed. For more information, see the [New
Mexico Energy Roadmap Project Goal &amp; Strategy
Documentation](http://www.emnrd.state.nm.us/ECMD/GoalandStrategyDocumentation.html)
website.
(Reference [New Mexico
Statutes](https://nmonesource.com/nmos/nmsa/en/nav_date.do) 13-1B-1
through 13-1B-7)
</t>
  </si>
  <si>
    <t>2018-03-02 00:00:00 UTC</t>
  </si>
  <si>
    <t>http://public.nmcompcomm.us/nmnxtadmin/NMPublic.aspx|https://www.nmlegis.gov/</t>
  </si>
  <si>
    <t xml:space="preserve">An entity that is not a regulated utility that resells natural gas or
electricity as motor fuel is not defined as a public utility. (Reference
[New Mexico Statutes](https://nmonesource.com/nmos/nmsa/en/nav_date.do)
62-3-4)
</t>
  </si>
  <si>
    <t>2019-04-03 00:00:00 UTC</t>
  </si>
  <si>
    <t>2019-04-08 19:15:41 UTC</t>
  </si>
  <si>
    <t>https://www.nmlegis.gov/|http://public.nmcompcomm.us/nmnxtadmin/NMPublic.aspx</t>
  </si>
  <si>
    <t>Utility Plug-In Electric Vehicle (PEV) Support</t>
  </si>
  <si>
    <t xml:space="preserve">By January 1, 2021, and upon request by the New Mexico Public Regulation
Commission (Commission) thereafter, public utilities must file an
application to the Commission to expand transportation electrification.
Applications may include, but are not limited to, incentives to
facilitate the installation of PEV charging infrastructure,
electrification of public fleet vehicles, PEV charging rates, and
customer outreach and education programs. The Commission may approve
applications based on whether the proposed projects can be reasonably
expected to improve the electrical system efficiency of the public
utility, to increase access to electricity as a transportation fuel,
including in low income and underserved communities, to reduce air
pollution and greenhouse gas emissions, and to encourage consumer
adoption of PEVs. (Reference [New Mexico
Statutes](https://nmonesource.com/nmos/nmsa/en/nav_date.do) 62-3)
</t>
  </si>
  <si>
    <t>2019-04-08 19:20:57 UTC</t>
  </si>
  <si>
    <t>Energy and Fuel Cost Savings Contracts</t>
  </si>
  <si>
    <t xml:space="preserve">Government fleets may finance alternative fuel vehicles or related
infrastructure through guaranteed utility savings contracts where
vehicle operational and fuel cost savings pay for the capital
investment. Guaranteed utility savings contracts must show that the cost
savings resulting from the alternative fuel and infrastructure projects
are equal to or higher than the annual contract payments. (Reference
[New Mexico Statutes](https://nmonesource.com/nmos/nmsa/en/nav_date.do)
6-23-2 and 6-23-3)
</t>
  </si>
  <si>
    <t>2009-07-01 00:00:00 UTC</t>
  </si>
  <si>
    <t>http://public.nmcompcomm.us/nmnxtadmin/NMPublic.aspx</t>
  </si>
  <si>
    <t xml:space="preserve">Electric Vehicle Supply Equipment (EVSE) Funding </t>
  </si>
  <si>
    <t xml:space="preserve">The New Mexico Environment Department (NMED) provides funding for
eligible mitigation projects for nitrogen oxides (NOx) emissions. NMED
may provide funds up to 100% of the cost to purchase, install, and
maintain eligible light-duty EVSE. Additional requirements may apply.
The program is funded by New Mexico's portion of the [Volkswagen
Environmental Mitigation
Trust](https://www.epa.gov/enforcement/volkswagen-clean-air-act-civil-settlement).
For more information, visit the New Mexico [Volkswagen
Settlement](https://www.env.nm.gov/air-quality/vw-settlement/) website.
</t>
  </si>
  <si>
    <t>2019-12-16 22:38:49 UTC</t>
  </si>
  <si>
    <t xml:space="preserve">Diesel Emission Reduction Funding  </t>
  </si>
  <si>
    <t xml:space="preserve">The New Mexico Environment Department (NMED) is accepting applications
for funding for heavy-duty on-road new diesel or alternative fuel
repowers and replacements, as well as off-road all-electric repowers and
replacements. Vehicles that qualify for replacement or repower include:
-   Model Year (MY) 1992-2009 Class 8 local freight trucks and port
    drayage trucks;
-   MY 1992-2009 Class 4-7 local freight trucks;
-   MY 2009 or older Class 4-8 school buses, shuttle buses, and transit
    buses;
-   Forklifts with greater than 8,000 pounds of lift capacity;
-   Port cargo handling equipment; and
-   High emissions diesel-powered or spark ignition airport ground
    support equipment.
The program is funded by New Mexico's portion of the [Volkswagen
Environmental Mitigation
Trust](https://www.epa.gov/enforcement/volkswagen-clean-air-act-civil-settlement).
For more information, visit the New Mexico [Volkswagen
Settlement](https://www.env.nm.gov/air-quality/vw-settlement/) website.
</t>
  </si>
  <si>
    <t>2019-12-16 22:45:01 UTC</t>
  </si>
  <si>
    <t xml:space="preserve">Grid Infrastructure Development and Support </t>
  </si>
  <si>
    <t xml:space="preserve">The New Mexico Department of Energy, Minerals, and Natural Resources
will develop a grant program to support grid modernization technologies.
Technologies include advanced metering infrastructure, energy storage
systems, and electric vehicle charging systems. (Reference [New Mexico
Statutes](https://nmonesource.com/nmos/nmsa/en/nav_date.do) 71-11-1)
</t>
  </si>
  <si>
    <t>2020-03-10 22:05:06 UTC</t>
  </si>
  <si>
    <t>https://nmonesource.com/nmos/nmsa/en/nav_date.do</t>
  </si>
  <si>
    <t>Electric Vehicle Supply Equipment (EVSE) Rebate â€“ Powering New Mexico (PNM)</t>
  </si>
  <si>
    <t xml:space="preserve">PNM offers residential customers a \$300 rebate for the purchase of a
Level 2 ENERGY STAR certified EVSE. Customers that purchase a qualified
EVSE may also be eligible for an additional electrical panel upgrade
rebate of up to \$1,000. For more information, including eligibility
requirements, see the PNM [EV Discounts and
Rebates](https://www.pnm.com/evoffer) website.
</t>
  </si>
  <si>
    <t>2021-07-23 11:34:54 UTC</t>
  </si>
  <si>
    <t>Alternative Fuel Vehicle (AFV) and Hybrid Electric Vehicle (HEV) Emissions Inspection Exemption</t>
  </si>
  <si>
    <t xml:space="preserve">AFVs are exempt from Nevada\'s emissions testing requirements. A new HEV
is exempt from emissions inspection testing for the first five model
years, after which the vehicle must comply with emissions inspection
testing requirements on an annual basis. For more information, see the
[Nevada Emissions Control Program](http://www.dmvnv.com/emission.htm)
website. (Reference [Nevada Revised
Statutes](http://www.leg.state.nv.us/law1.cfm) 445B.770 and 445B.825)
</t>
  </si>
  <si>
    <t>http://www.leg.state.nv.us/law1.cfm</t>
  </si>
  <si>
    <t xml:space="preserve">A portion of any penalty assessed for violations of air pollution
control laws must be deposited in the county school district fund where
the violation occurred. The local air pollution control board must
approve expenditures from the fund, which are limited to education
programs on topics relating to air quality and projects to improve air
quality, including purchasing and installing equipment to retrofit
district school buses to operate on biodiesel, compressed natural gas,
or a similar fuel that reduces emissions. (Reference [Nevada Revised
Statutes](http://www.leg.state.nv.us/law1.cfm) 445B.500)
</t>
  </si>
  <si>
    <t>MAN|FLEET|GOV|OTHER</t>
  </si>
  <si>
    <t>Authorization for High Occupancy Vehicle (HOV) Lane Exemption</t>
  </si>
  <si>
    <t xml:space="preserve">The Nevada Department of Transportation, in consultation with the U.S.
Department of Transportation Federal Highway Administration and U.S.
Environmental Protection Agency, may establish a program allowing
federally certified alternative fuel vehicles to operate in HOV lanes
regardless of the number of passengers. (Reference [Nevada Revised
Statutes](http://www.leg.state.nv.us/law1.cfm) 484A.463)
</t>
  </si>
  <si>
    <t>2009-05-06 00:00:00 UTC</t>
  </si>
  <si>
    <t>2011-06-16 00:00:00 UTC</t>
  </si>
  <si>
    <t xml:space="preserve">Nevada Energy (NV Energy) offers a TOU rate to residential and
commercial customers in the northern and southern service territories
who charge PEVs during off-peak hours. For more information, see the NV
Energy [Electric
Vehicles](https://www.nvenergy.com/account-services/energy-pricing-plans/electric-vehicle)
website.
</t>
  </si>
  <si>
    <t>2011-07-01 00:00:00 UTC</t>
  </si>
  <si>
    <t>STATION|PURCH|FLEET|MUD|IND</t>
  </si>
  <si>
    <t>Electric Vehicle Manufacturer Franchise Exemption</t>
  </si>
  <si>
    <t xml:space="preserve">A vehicle manufacturer is not required to sell its vehicles through
franchised dealers if the manufacturer:
-   Only produces passenger cars powered solely by one or more electric
    motors;
-   Only sells new or used passenger cars that it manufactures; and
-   Was selling such passenger cars in Nevada on or before January
    1, 2016.
(Reference [Nevada Revised Statutes](https://www.leg.state.nv.us/)
482.36349)
</t>
  </si>
  <si>
    <t>2014-09-11 00:00:00 UTC</t>
  </si>
  <si>
    <t>2014-10-09 18:33:40 UTC</t>
  </si>
  <si>
    <t>https://www.leg.state.nv.us/|https://www.leg.state.nv.us/</t>
  </si>
  <si>
    <t>Alternative Fuel Vehicle (AFV) and Infrastructure Grants Authorization</t>
  </si>
  <si>
    <t xml:space="preserve">The Nevada Office of Energy will establish the Nevada Clean Energy Fund
to fund qualified clean energy projects, including any program,
technology, product, or service that supports the deployment of AFVs and
related infrastructure. Technologies that involve the combustion of
fossil fuels are not eligible for funding. (Reference [Nevada Revised
Statutes](https://www.leg.state.nv.us/) 701B.930-995)
</t>
  </si>
  <si>
    <t>2017-06-05 00:00:00 UTC</t>
  </si>
  <si>
    <t>2017-09-08 12:51:29 UTC</t>
  </si>
  <si>
    <t>BIOD|ETH|ELEC|HY|NEVS</t>
  </si>
  <si>
    <t>Electric Vehicle Supply Equipment (EVSE) Demonstration Program Requirements</t>
  </si>
  <si>
    <t xml:space="preserve">The Electric Vehicle Infrastructure Demonstration Program (Program)
requires Nevada utilities to promote and incentivize the deployment of
EVSE. Utility customers may include public schools that install EVSE
on-site or purchase electric school buses. Incentives may cover up to
75% of the installation or purchase cost.
Utilities may request to recover the costs associated with carrying out
the Program, including customer incentives, by filing an application
with the PUCN.
(Reference [Nevada Revised
Statutes](http://www.leg.state.nv.us/law1.cfm) 701B.670 and 704.110)
</t>
  </si>
  <si>
    <t>2017-05-31 00:00:00 UTC</t>
  </si>
  <si>
    <t>2019-05-23 00:00:00 UTC</t>
  </si>
  <si>
    <t>2019-09-10 13:28:57 UTC</t>
  </si>
  <si>
    <t>2025-12-31 00:00:00 UTC</t>
  </si>
  <si>
    <t>http://www.leg.state.nv.us/law1.cfm|https://www.leg.state.nv.us/</t>
  </si>
  <si>
    <t xml:space="preserve">Nevada joined Arizona, Colorado, Idaho, Montana, New Mexico, Utah,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</si>
  <si>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20:06:48 UTC</t>
  </si>
  <si>
    <t xml:space="preserve">The Nevada Division of Environmental Protection (NDEP) administers
Nevada\'s portion of the [Volkswagen (VW) Environmental Mitigation
Trust](https://www.epa.gov/enforcement/volkswagen-clean-air-act-civil-settlement)
through the Nevada Diesel Emission Mitigation Fund. The fund assists
publicly- and privately-owned fleets with the replacement or repower of
model year 2009 or older medium- and heavy-duty diesel-powered vehicles.
Funding amounts vary based on vehicle, applicant, and fuel type. For
more information, including application periods and guidelines, see the
NDEP [VW Settlement Funds](https://ndep.nv.gov/air/vw-settlement)
website.
</t>
  </si>
  <si>
    <t>2018-06-25 19:25:22 UTC</t>
  </si>
  <si>
    <t xml:space="preserve">Nevada Energy (NV Energy) offers rebates to eligible business customers
for the purchase and installation of Level 2 EVSE and direct current
(DC) fast EVSE. Level 2 EVSE rebates are available in the following
amounts:
&lt;div&gt;
  EVSE Site                   Eligible Level 2 Port Amount   Rebate Amount per Port
  --------------------------- ------------------------------ -----------------------------------------------
  Workplace                   2 to 10 ports                  \$3,000 per port; up to 75% of project cost
  Multi-Unit Dwelling (MUD)   2 to 10 ports                  \$5,000 per port; up to 75% of project cost
  Low-Income MUD              2 to 4 ports                   \$10,000 per port; up to 100% of project cost
  Fleets                      2 to 10 ports                  \$5,000 per port; up to 75% of project cost
  Public Charging             2 to 10 ports                  \$3,000 per port; up to 75% of project cost
  Government Agency           2 to 4 ports                   \$10,000 per port; up to 100% of project cost
&lt;/div&gt;
Low-income MUD is defined as property that qualifies for the Federal Low
Income Housing Tax credit.
DC fast EVSE rebates cover 50% of project costs, up to \$400 per
kilowatt or \$40,000 per station, whichever is less. DC fast EVSE
projects may include a maximum of five stations.
NV Energy also funds projects that do not fall within the scope of
fleet, workplace, or MUD charging through the . Grant amounts are
determined on a case-by-case basis and may cover up to 100% of project
costs.
For more information, see the NV Energy [Electric
Vehicles](https://www.nvenergy.com/cleanenergy/electric-vehicles)
website.
</t>
  </si>
  <si>
    <t>2020-09-10 16:48:31 UTC</t>
  </si>
  <si>
    <t>STATION|FLEET|GOV|MUD</t>
  </si>
  <si>
    <t>Idle Reduction Technology, Natural Gas Vehicle, and Plug-in Electric Vehicle Weight Exemption</t>
  </si>
  <si>
    <t xml:space="preserve">Any motor vehicle equipped with an auxiliary power unit or other
qualified idle reduction technology may exceed the maximum gross vehicle
weight limit by up to 550 pounds (lbs.) to compensate for the additional
weight of the idle reduction technology. Natural gas vehicles and
plug-in electric vehicles may exceed the maximum gross vehicle weight
limit for comparable conventional fuel vehicles by up to 2,000 lbs.
(Reference [Nevada Revised Statutes](https://www.leg.state.nv.us/)
484D.635)
</t>
  </si>
  <si>
    <t>2019-05-15 00:00:00 UTC</t>
  </si>
  <si>
    <t>2019-06-04 17:13:57 UTC</t>
  </si>
  <si>
    <t>ELEC|IR|NG|PHEV</t>
  </si>
  <si>
    <t>https://www.leg.state.nv.us</t>
  </si>
  <si>
    <t>Electric Vehicle Supply Equipment (EVSE) Grant Authorization</t>
  </si>
  <si>
    <t xml:space="preserve">Utilities are authorized to offer public school districts grants of up
to 75% of the cost of EVSE installation on school property or the
purchase of all-electric school buses. (Reference [Nevada Revised
Statutes](https://www.leg.state.nv.us/) 701B.670)
</t>
  </si>
  <si>
    <t>2019-07-01 15:49:47 UTC</t>
  </si>
  <si>
    <t>https://www.leg.state.nv.us/</t>
  </si>
  <si>
    <t xml:space="preserve">Beginning October 1, 2019, an individual may not park a motor vehicle
within any parking space specifically designated for charging PEVs.
Eligible PEVs must be in the process of charging to park in the space.
Violators may receive a fine of up to \$750. (Reference [Nevada Revised
Statutes](https://www.leg.state.nv.us/) 484B.468)
</t>
  </si>
  <si>
    <t>2019-09-10 01:29:18 UTC</t>
  </si>
  <si>
    <t xml:space="preserve">NV Energy offers public school customers rebates of up to 75% of
expected costs for the purchase of electric school buses and electric
vehicle supply equipment (EVSE). Eligible EVSE include Level 2 and DC
fast charging stations. Rebates are awarded on a first-come,
first-served basis. For more information, including application
requirements and materials, see the NV Energy [Electric School Bus
Incentives](https://www.nvenergy.com/cleanenergy/electric-vehicles/school-buses)
website.
</t>
  </si>
  <si>
    <t>2020-09-10 17:11:23 UTC</t>
  </si>
  <si>
    <t>2021-06-30 00:00:00 UTC</t>
  </si>
  <si>
    <t>Transportation Electrification Investment Authorization</t>
  </si>
  <si>
    <t xml:space="preserve">Utilities must file a
[plan](http://pucweb1.state.nv.us/PDF/AxImages/DOCKETS_2020_THRU_PRESENT/2021-9/12270.pdf)
to accelerate transportation electrification in Nevada with the Public
Utilities Commission by September 1, 2021. Two or more utilities that
share common ownership or transmission systems must include a plan to
allocate up to \$100,000,000 on transportation electrification. Plans
must be designed to accelerate transportation electrification between
January 1, 2022, and December 31, 2024. All plans must include:
-   An Interstate Corridor Charging Depot Program to increase the
    availability of public charging infrastructure along state highways
    and support tourism;
-   An Urban Charging Depot Program to help customers that are unable to
    charge vehicles at home or work;
-   A Public Agency Electric Vehicle Charging Program to serve the
    public, workplace, and government fleet charging needs;
-   A Transit, School Bus, and Transportation Electrification Custom
    Program to serve the needs of transit agencies, public schools,
    planning organizations, and commercial entities; and,
-   An Outdoor Recreation and Tourism Program to support tourism and
    outdoor recreation entities.
(Reference [Senate Bill](https://www.leg.state.nv.us/) 448, 2021)
</t>
  </si>
  <si>
    <t>2021-06-10 00:00:00 UTC</t>
  </si>
  <si>
    <t>2021-07-13 20:24:43 UTC</t>
  </si>
  <si>
    <t xml:space="preserve">A person who owns, controls, operates, or manages a facility that
supplies electricity to charge electric vehicles is not defined as a
public utility. (Reference [Nevada
Code](https://www.leg.state.nv.us/nrs/nrs-704.html) 704.021)
</t>
  </si>
  <si>
    <t>2021-07-21 18:13:49 UTC</t>
  </si>
  <si>
    <t xml:space="preserve">Nevada adopted the California motor vehicle emissions and compliance
requirements specified in Title 13 of the [California Code of
Regulations](https://oal.ca.gov/). Manufacturers must meet the
[greenhouse gas emissions
standard](https://www.afdc.energy.gov/laws/6493) and the [ZEV production
and sales requirements](https://www.afdc.energy.gov/laws/4249),
beginning with model year 2025. These regulations apply to all passenger
cars, light-duty trucks, and medium-duty vehicles. For more information,
see the [Clean Cars Nevada](https://ndep.nv.gov/air/clean-cars-nevada)
website. (Reference [Nevada Administrative
Code](http://www.leg.state.nv.us/NAC/Chapters.html) 445B.2 through
4445B.36)
</t>
  </si>
  <si>
    <t>2021-10-22 00:00:00 UTC</t>
  </si>
  <si>
    <t>2021-11-02 13:22:19 UTC</t>
  </si>
  <si>
    <t>http://www.leg.state.nv.us/NAC/Chapters.html</t>
  </si>
  <si>
    <t xml:space="preserve">The New York State Energy Research and Development Authority\'s
(NYSERDA) Clean Transportation Program provides funding for projects
that enhance mobility, improve efficiency, reduce congestion, and
diversify transportation methods and fuels through research and
development of advanced technologies. NYSERDA offers annual
solicitations that support new product development and demonstration as
well as research on new transportation policies and strategies. NYSERDA
also supports projects that demonstrate the benefits of commercially
available products that are underutilized in New York State. Once
developed, NYSERDA provides incentives to accelerate the market
introduction of emerging technologies through its ChargeNY Program. For
more information and funding opportunities, see the NYSERDA [Clean
Transportation
Program](https://www.nyserda.ny.gov/All-Programs/Programs/Clean-Transportation-Program)
website.
</t>
  </si>
  <si>
    <t>STATION|AFP|MAN|FLEET|GOV</t>
  </si>
  <si>
    <t xml:space="preserve">Through the Clean Pass Program, eligible electric-drive vehicles may use
the Long Island Expressway (LIE) HOV lanes, regardless of the number of
occupants in the vehicle. Vehicles must display the Clean Pass vehicle
sticker, which is available from the New York State Department of Motor
Vehicles. To apply for the Clean Pass vehicle sticker, visit the [Clean
Pass Stickers for HOV Lanes on the LIE](https://dmv.ny.gov/cleanpass)
website. This exemption expires September 30, 2025. For a list of
eligible vehicles and Clean Pass sticker application instructions, see
the [Clean Pass
Program](https://www.dot.ny.gov/portal/page/portal/programs/clean-pass?nd=nysdot)
website.
</t>
  </si>
  <si>
    <t>2006-03-01 00:00:00 UTC</t>
  </si>
  <si>
    <t xml:space="preserve">The New York State Energy Research and Development Authority (NYSERDA)
provides incentives for alternative fuel trucks and buses. Incentives
are released on a staggered schedule and are distributed based on the
following criteria:
::: {align="center"}
  Technology Type                                                                                                  Incentive Amount
  ------------------------------------------------------------------------------------------- ----------------------------------------------------------
  Class 3 All-Electric Trucks and Class 3-8 All-Electric School, Shuttle, and Transit Buses    80% of the incremental cost, up to \$150,000 per vehicle
  Class 4-8 All-Electric Trucks                                                                95% of the incremental cost, up to \$185,000 per vehicle
  Class 4-8 Fuel Cell Electric Trucks                                                          95% of the incremental cost, up to \$185,000 per vehicle
  Class 4-8 Plug-in Hybrid Electric Trucks                                                     90% of the incremental cost, up to \$120,000 per vehicle
  Class 4-8 Hybrid Electric Trucks                                                             90% of the incremental cost, up to \$55,000 per vehicle
  Class 4-8 Compressed Natural Gas Trucks                                                      90% of the incremental cost, up to \$60,000 per vehicle
  Class 4-8 Propane Trucks                                                                     90% of the incremental cost, up to \$60,000 per vehicle
:::
Eligible vehicles must be in operation 80% of the time and for a minimum
of five years. Additional terms and conditions apply. For information
about voucher availability and vehicle eligibility, see the NYSERDA [New
York Truck Voucher Incentive
Program](https://www.nyserda.ny.gov/All-Programs/Programs/Truck-Voucher-Program)
website.
</t>
  </si>
  <si>
    <t>2012-11-01 00:00:00 UTC</t>
  </si>
  <si>
    <t>2019-12-19 17:12:29 UTC</t>
  </si>
  <si>
    <t>ELEC|HEV|NG|OTHER</t>
  </si>
  <si>
    <t xml:space="preserve">New York joined California, Connecticut, Maine, Maryland, Massachusetts,
New Jersey, Oregon,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</si>
  <si>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19:43:40 UTC</t>
  </si>
  <si>
    <t xml:space="preserve">An income tax credit is available for 50% of the cost of alternative
fueling infrastructure, up to \$5,000. Qualifying infrastructure
includes electric vehicle supply equipment and equipment to dispense
fuel that is 85% or more natural gas, propane, or hydrogen. Unused
credits may be carried over into future tax years. The credit expires
December 31, 2022. For additional information, including information on
how to claim the credit, please see the New York State [Department of
Taxation and
Finance](http://www.tax.ny.gov/pit/credits/alt_fuels_elec_vehicles.htm)
website. (Reference [New York Tax
Law](http://public.leginfo.state.ny.us/lawssrch.cgi?NVLWO:) 187-b)
</t>
  </si>
  <si>
    <t>2013-03-28 00:00:00 UTC</t>
  </si>
  <si>
    <t>2023-01-01 00:00:00 UTC</t>
  </si>
  <si>
    <t>http://assembly.state.ny.us/|http://www.nysenate.gov/|http://public.leginfo.state.ny.us/menugetf.cgi?COMMONQUERY=LAWS</t>
  </si>
  <si>
    <t xml:space="preserve">Vehicles powered exclusively by electricity are exempt from state motor
vehicle emissions inspections. For more information, see the [New York
Vehicle Inspection Program
(NYVIP2)](https://dmv.ny.gov/inspection/new-york-vehicle-inspection-program-nyvip)
website. (Reference [New York State Department of Environmental
Conservation
Regulations](http://www.dec.ny.gov/regulations/regulations.html) Chapter
III, Part 217-6)
</t>
  </si>
  <si>
    <t>2011-01-01 00:00:00 UTC</t>
  </si>
  <si>
    <t>http://www.dec.ny.gov/regulations/regulations.html</t>
  </si>
  <si>
    <t>Plug-In Electric Vehicle (PEV) Voluntary Time of Use (TOU) Rate Price Guarantee - Con Edison</t>
  </si>
  <si>
    <t xml:space="preserve">Under the voluntary TOU rate, residential customers will pay a reduced
price for electricity used during the designated off-peak period.
Customers who register a PEV with Con Edison and are participating in
the voluntary TOU rate are guaranteed to pay no more than the standard
electric rate for one year after registration with Con Edison. For more
information, including how to enroll, see the [Electric Vehicles
Rates](https://www.coned.com/en/our-energy-future/technology-innovation/electric-vehicles/electric-vehicles-and-your-bill)
website.
</t>
  </si>
  <si>
    <t>2015-06-12 20:05:50 UTC</t>
  </si>
  <si>
    <t>EXEM|OTHER</t>
  </si>
  <si>
    <t>Electric Corporation Definition</t>
  </si>
  <si>
    <t xml:space="preserve">According to the New York Public Service Commission (PSC), plug-in
electric vehicle (PEV) charging stations are not defined as electric
plants and owners and operators of charging stations are not defined as
electric corporations. The PSC does not have jurisdiction over publicly
available PEV charging stations, the owners and operators of the
stations, or the transactions between the owners and operators of the
stations, as long as the owners and operators do not fall within the
definition of an electric corporation. (Reference [New York State
Department of Public Service](http://www.dps.ny.gov/) Case 13-E-0199)
</t>
  </si>
  <si>
    <t>2013-11-22 00:00:00 UTC</t>
  </si>
  <si>
    <t>http://www.dps.ny.gov/</t>
  </si>
  <si>
    <t xml:space="preserve">Plug-In Electric Vehicle (PEV) Rebate Program </t>
  </si>
  <si>
    <t xml:space="preserve">The New York State Energy Research and Development Authority (NYSERDA)
provides rebates of up to \$2,000 for the purchase or lease of a new
eligible PEV. An eligible vehicle must:
-   Be a four-wheeled motor vehicle manufactured for use on public
    streets, roads, and highways,
-   Have a gross vehicle weight rating of not more than 8,500 pounds,
-   Have a maximum speed of at least 55 miles per hour, and
-   Be propelled at least in part by an electric motor and associated
    power electronics that draws electricity from a hydrogen fuel cell
    or from a battery that has a battery capacity of at least four
    kilowatt-hours, and is capable of being charged from an external
    source of electricity.
Rebate amounts vary based on a vehicle\'s all-electric range and
manufacturer\'s suggested retail price. For more information, see
NYSERDA\'s [Drive Clean
Rebate](https://www.nyserda.ny.gov/All-Programs/Programs/Drive-Clean-Rebate)
website.
</t>
  </si>
  <si>
    <t>2016-04-12 00:00:00 UTC</t>
  </si>
  <si>
    <t>2017-04-03 13:33:49 UTC</t>
  </si>
  <si>
    <t>Zero Emission Vehicle (ZEV) Rebate and ZEV Fueling Infrastructure Grant for Municipalities</t>
  </si>
  <si>
    <t xml:space="preserve">The New York State Department of Environmental Conservation\'s (NYSDEC)
Municipal ZEV Program offers rebates to cities, towns, villages,
counties, and New York City boroughs for the purchase or lease of
eligible ZEVs and grants for purchase and installation of eligible ZEV
fueling infrastructure. To qualify, ZEVs must be purchased or leased on
or after March 1, 2020, at a dealership within the state, and leases
must be at least 36 months in length. ZEV fueling infrastructure must be
installed primarily for public use. Maximum rebate and grant amounts are
as follows:
::: {align="center"}
                                                                                               Maximum Rebate Amount
  ----------------------- ----------------------------------------------------------------------------------------------------------------------------------------------------------------
  ZEV Purchase or Lease    \$7,500 per vehicle (200 miles or greater electric range); \$5,000 per vehicle (101-200-mile electric range); \$2,500 per vehicle (50-100-mile electric range)
  ZEV Infrastructure                                                                           \$250,000 per location
:::
A municipality may apply for multiple ZEV rebates, up to \$150,000, and
multiple ZEV infrastructure grants, up to \$500,000 per ZEV
infrastructure grants. A single municipality may receive up to 50% of
the total available funds towards ZEVs and infrastructure. All equipment
expenses must be incurred on June 1, 2020, or later. Additional rules
and conditions apply.
Rebates are awarded on a first-come, first-served basis, until all funds
are exhausted, or October 29, 2021, whichever comes first.
For more information, including eligible projects and application
periods, see the NYSDEC [Grant Funding for
Municipalities](http://www.dec.ny.gov/energy/109181.html) website.
</t>
  </si>
  <si>
    <t>2021-06-11 19:51:48 UTC</t>
  </si>
  <si>
    <t>Plug-In Electric Vehicle (PEV) and Charging Infrastructure Support</t>
  </si>
  <si>
    <t xml:space="preserve">The New York Power Authority\'s (NYPA) EVolve NY program has allocated
up to \$250 million to support PEVs and address charging infrastructure
gaps throughout the state. EVolve NY will implement this funding in
phases. The initial phase directs \$40 million to fund three initiatives
through 2019, including programs for interstate direct current fast
chargers, airport charging hubs, and PEV model communities. NYPA must
post on their website a report by January 31 annually on the activities
undertaken, including the total number of electric vehicle supply
equipment supported and the total costs allocated. For more information,
see NYPA\'s [EVolve
NY](https://www.nypa.gov/innovation/programs/evolveny) website.
(Reference [New York Consolidated
Laws](https://www.nysenate.gov/legislation/laws) Public Authorities
Section 1005-A)
</t>
  </si>
  <si>
    <t>2019-04-12 00:00:00 UTC</t>
  </si>
  <si>
    <t>2018-07-09 19:23:27 UTC</t>
  </si>
  <si>
    <t>STATION|OTHER|IND</t>
  </si>
  <si>
    <t>https://nyassembly.gov/</t>
  </si>
  <si>
    <t>Plug-In Electric Vehicle Charging Rate Incentive for Businesses - Con Edison</t>
  </si>
  <si>
    <t xml:space="preserve">Con Edison offers an electric rate reduction ranging from 34% to 39% for
businesses in New York City and Westchester County that install a
publicly accessible direct current (DC) fast charger. To qualify, the
charger must have a power output of at least 100 kilowatts. Additional
terms apply. The rate reduction is available through April 2025. For
more information, including how to apply, see the Con Edison [Business
Incentive
Rate](https://www.coned.com/en/commercial-industrial/economic-development/business-incentive-rate)
website.
</t>
  </si>
  <si>
    <t>2018-08-08 16:04:19 UTC</t>
  </si>
  <si>
    <t>2025-04-01 00:00:00 UTC</t>
  </si>
  <si>
    <t xml:space="preserve">The New York State Energy Research and Development Authority\'s
(NYSERDA) Charge Ready NY program offers rebates for public and private
entities toward the purchase and installation of Level 2 EVSE at public
parking facilities, workplaces, and multi-unit dwellings. Rebates are
available for \$4,000 per port. Additional terms and conditions apply.
For more information, including application guidelines, see the NYSERDA
[Charge Ready
NY](https://www.nyserda.ny.gov/All-Programs/Programs/ChargeNY/Charge-Electric/Charging-Station-Programs/Charge-Ready-NY)
website.
</t>
  </si>
  <si>
    <t>2018-12-07 16:47:37 UTC</t>
  </si>
  <si>
    <t xml:space="preserve">Eligible plug-in electric vehicle customers can receive up to \$500 in
incentives annually by installing a connected car device provided by Con
Edison that tracks driving and charging habits, and by charging during
off-peak hours. For more information, including how to apply, see the
[SmartCharge New
York](https://www.fleetcarma.com/smartchargenewyork/setup/) website.
</t>
  </si>
  <si>
    <t>2019-06-07 20:49:19 UTC</t>
  </si>
  <si>
    <t>Electric Vehicle Supply Equipment (EVSE) Rebate - PSEG Long Island</t>
  </si>
  <si>
    <t xml:space="preserve">Public Service Enterprise Group (PSEG) Long Island offers a \$500 rebate
to residential customers who install a smart, Level 2 charger between
January 1, 2021, and December 31, 2021. Funds are awarded on a
first-come, first-served basis, and are limited to one rebate per year,
per residential account. Rebate applications must be postmarked by
December 31, 2021, to be eligible. Additional terms and conditions
apply. For more information, including how to apply, see the PSEG Long
Island [Smart Charger
Rebate](https://www.psegliny.com/saveenergyandmoney/greenenergy/ev/smartcharge)
website.
</t>
  </si>
  <si>
    <t>2021-01-12 23:42:05 UTC</t>
  </si>
  <si>
    <t xml:space="preserve">The New York State Department of Environmental Conservation (NYSEDEC)
provides funding for diesel vehicle replacement projects detailed in the
[Clean Transportation NY Beneficiary Mitigation Plan
(Plan)](https://www.dec.ny.gov/chemical/109784.html). The projects are
funded by New York's portion of the [Volkswagen (VW) Environmental
Mitigation
Trust](https://www.epa.gov/enforcement/volkswagen-clean-air-act-civil-settlement).
The Plan provides funding for the replacement or repower of diesel
medium- and heavy-duty vehicles, including Class 8 local freight or port
drayage trucks, Class 4-8 school, shuttle, or transit buses, and Class
4-7 local freight trucks. The Plan also provides funding for the
all-electric repower or replacement of airport ground support equipment,
forklifts, and port cargo handling equipment, as well as light-duty
EVSE. For more information, including the funding opportunity list and
funding priorities, see the NYSDEC [VW Funding for Diesel Replacement
and EVSE Projects](https://www.dec.ny.gov/chemical/118556.html) website.
</t>
  </si>
  <si>
    <t>2020-07-08 17:44:14 UTC</t>
  </si>
  <si>
    <t>AFTMKTCONV|ELEC|HEV|HY|NG|PHEV|LPG</t>
  </si>
  <si>
    <t>Direct Current (DC) Fast Electric Vehicle Supply Equipment (EVSE) - ConEdison</t>
  </si>
  <si>
    <t xml:space="preserve">Owners of DC fast chargers that meet all of the following requirements
are eligible for an annual per connector incentive:
-   Minimum power capacity of 50 kilowatts (kW) in a single- or
    parallel-output configuration.
-   A commonly accepted non-proprietary standard connector.
-   Publicly accessible, without restriction or fees for parking.
-   Stations that received a building permit and/or provided payment for
    utility service excess distribution facilities after March 1, 2019.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For more information, including annual incentive amounts, see the Con
Edison [Electric Vehicle Fast Charging Per-Plug
Incentive](https://www.coned.com/en/our-energy-future/technology-innovation/electric-vehicles/electric-vehicle-fast-charging-per-plug-incentive)
website.
</t>
  </si>
  <si>
    <t>2020-07-08 17:59:24 UTC</t>
  </si>
  <si>
    <t>2020-08-03 15:30:41 UTC</t>
  </si>
  <si>
    <t xml:space="preserve">The New York State Public Service Commission (PSC) authorized the
Make-Ready Program to provide incentives for the installation of
light-duty Level 2 and direct current (DC) fast EVSE by electric
utilities. Additionally, the PSC directs utilities to establish a
medium-and heavy-duty make-ready pilot program and a fleet assessment
service. The PSC also directs select utilities to establish a transit
authority make-ready program. Lastly, the PSC directs the New York State
Energy Research and Development Authority (NYSERDA) to establish an
environmental justice community clean vehicles transformation prize, a
clean personal mobility prize, and a clean medium-duty and heavy-duty
innovation prize.
For more information, including program details, see the [Order
Establishing Electric Vehicle Infrastructure Make-Ready Program and
Other
Programs](http://documents.dps.ny.gov/public/Common/ViewDoc.aspx?DocRefId=%7b6238DD07-3974-4C4E-9201-3E339E311916%7d)
filing.
(Reference PSC
[Case](http://documents.dps.ny.gov/public/MatterManagement/CaseMaster.aspx?MatterSeq=56005)
18-E-0138)
</t>
  </si>
  <si>
    <t>2020-07-16 00:00:00 UTC</t>
  </si>
  <si>
    <t>2020-08-28 13:39:43 UTC</t>
  </si>
  <si>
    <t xml:space="preserve">New York State Electric and Gas (NYSEG) Level 2 and Direct Current (DC)
Fast Charger Make Ready Program provides business and municipal
customers with installation and funding support to install approved
Level 2 or DC fast EVSE. Additional funding is available for eligible
projects located within disadvantaged communities. Additional terms and
conditions apply. For more information, including the participant guide
and application, see the NYSEG [EV Charger Make-Ready
Program](https://www.nyseg.com/wps/portal/nyseg/saveenergy/electricvehicles/ev-charger-make-ready-program/!ut/p/z1/vZNNb4JAEIZ_Sw8eN7uCIhwpIRgj-EGRjwtZcQprZdGFWP33XRrSNk2Upkm7t53MvPPszLs4wRFOOD2znDas4vQg73GiperQtacji3iL-UIhKzJzDCNYq_ZsgsN7CaY_xslP6smNY5K--g1OcJLx5tgUOObXGnKai_TzDQNSAN2BGJC6pKIBDiK_DggcIGsEy85QsOwAtYycUVZQkYNAJX0BJGTZFR1FlQtatk2OGdvheGcQUIZbirKMUjTawhgZClA0UXXDMIBqRNXa7NByU2e-eDTnqbXwnuzoCccD4sW-7ZjOOvW-AE47QL8FtDtAuwPcfADaG2R1gG4LuH4HXHaAYd-ikvtjDlvonk32acSSYXJLYamNcXhm8IoDXolSesv_3VRXgb2Wnf57wFOCZ31mlL-F7U-nxJSWrHgDlwZHf-dJ2U0RruXmcoq0KRDjzxWOvqvIyF2VYxkEpa6WKCL7cV7qF-SEem0-vAETjRsh/dz/d5/L2dBISEvZ0FBIS9nQSEh/?WCM_GLOBAL_CONTEXT=%2FNYSEGAGR_Navigation%2FHeader%2FSmartEnergy%2FElectricVehicles%2FEV-Charger-Make-Ready-Program)
website.
</t>
  </si>
  <si>
    <t>2020-12-09 22:51:52 UTC</t>
  </si>
  <si>
    <t xml:space="preserve">RG&amp;E Level 2 and Direct Current (DC) Fast Charger Make Ready Program
provides business and municipal customers with installation and funding
support to install approved Level 2 or DC fast EVSE. Additional funding
is available for eligible projects located within disadvantaged
communities. Additional terms and conditions apply. For more
information, including the participant guide and application, see the
RG&amp;E [EV Charger Make-Ready
Program](https://www.rge.com/wps/portal/rge/saveenergy/innovation/ev-charger-make-ready-program/)
website.
</t>
  </si>
  <si>
    <t>2020-12-09 22:53:50 UTC</t>
  </si>
  <si>
    <t>Direct Current (DC) Fast Electric Vehicle Supply Equipment (EVSE) Incentive - National Grid</t>
  </si>
  <si>
    <t xml:space="preserve">Owners of DC fast chargers that meet all of the following requirements
are eligible for an annual per connector incentive:
-   Minimum power capacity of 50 kilowatts (kW) in a single- or
    parallel-output configuration.
-   A commonly accepted non-proprietary standard connector.
-   Publicly accessible, without restriction or fees for parking.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For more information, including annual incentive amounts, see the
National Grid [Clean Transportation
Programs](https://www.nationalgridus.com/Upstate-NY-Business/Energy-Saving-Programs/Electric-Vehicle-Charging-Station-Program)
website.
</t>
  </si>
  <si>
    <t>2020-12-09 23:01:40 UTC</t>
  </si>
  <si>
    <t>Plug-In Electric Vehicle (PEV) Charging Rate Reduction - National Grid</t>
  </si>
  <si>
    <t xml:space="preserve">National Grid offers a discounted rate to residential customers for
electricity used to charge PEVs during off-peak hours. For more
information, see the [Time of
Use](https://www.nationalgridus.com/Time-of-Use) website.
</t>
  </si>
  <si>
    <t>2020-12-09 23:09:27 UTC</t>
  </si>
  <si>
    <t xml:space="preserve">National Grid's Electric Vehicle Charging Station Program provides
non-residential Upstate New York customers with installation and funding
support to install approved Level 2 or direct current (DC) fast charger
EVSE at businesses, multi-unit dwellings and workplaces. Additional
funding is available for eligible projects located within disadvantaged
communities. Additional terms and conditions apply. For more
information, including incentive eligibility levels, see the [Clean
Transportation
Programs](https://www.nationalgridus.com/Upstate-NY-Business/Energy-Saving-Programs/Electric-Vehicle-Charging-Station-Program)
website.
</t>
  </si>
  <si>
    <t>2020-12-09 23:12:37 UTC</t>
  </si>
  <si>
    <t>Plug-In Electric Vehicle (PEV) and Electric Vehicle Supply Equipment (EVSE) Study</t>
  </si>
  <si>
    <t xml:space="preserve">The New York State Energy Research and Development Authority (NYSERDA)
is directed to prepare a report by December 16, 2020, on the state\'s
PEVs and EVSE. The report will analyze the potential environmental and
policy benefits from expanding the state\'s inventory of PEV and EVSE,
identify current EVSE, evaluate geographic areas lacking access to
public EVSE, evaluate PEV incentives, and assess the feasibility to
electrify the state vehicle fleet. (Reference [Senate
Bill](https://nyassembly.gov/) 5820, 2019)
</t>
  </si>
  <si>
    <t>2019-12-16 00:00:00 UTC</t>
  </si>
  <si>
    <t xml:space="preserve">Condominium associations may not prohibit or restrict the installation
or use of EVSE in a homeowner's designated parking space. Condominium
associations may put reasonable restrictions on EVSE, but the policies
may not significantly increase the cost of the EVSE or prohibit
installation. Homeowners must comply with applicable health and safety
codes and architectural standards, engage a licensed installation
contractor, and provide a certificate of insurance. The homeowner is
responsible for the cost of the installation, operation, maintenance,
repair, removal, or replacement of the station in their parking space,
as well as any resulting damage to the EVSE or surrounding area.
(Reference [New York Consolidated
Laws](https://www.nysenate.gov/legislation/laws) Real Property Section
339-LL)
</t>
  </si>
  <si>
    <t>2019-12-06 00:00:00 UTC</t>
  </si>
  <si>
    <t>2020-12-09 23:22:19 UTC</t>
  </si>
  <si>
    <t>https://www.nysenate.gov/legislation/laws</t>
  </si>
  <si>
    <t xml:space="preserve">Effective April 5, 2021, an individual is not allowed to stop, stand, or
park a motor vehicle within any parking space specifically designated
for parking and charging PEVs unless the motor vehicle is a PEV. Any
vehicle that is not actively charging may not park in designated PEV
charging parking spaces. A PEV is presumed to not be charging if it is
parked at a charging station and is not connected to the charger for
longer than 30 minutes.
Conspicuous and permanently installed signage is required to properly
identify the PEV station parking and charging restrictions.
(Reference [Assembly Bill](https://legislation.nysenate.gov/) 8608,
2020)
</t>
  </si>
  <si>
    <t>2020-10-07 00:00:00 UTC</t>
  </si>
  <si>
    <t>2020-12-09 23:27:24 UTC</t>
  </si>
  <si>
    <t xml:space="preserve">ConEdison PowerReady Electric Vehicle (EV) Charging Infrastructure
Program provides business and municipal customers with installation and
funding support for the installation of approved Level 2 or direct
current (DC) fast EVSE. Additional funding is available for eligible
projects located within disadvantaged communities. Additional terms and
conditions apply. For more information, including the participant guide
and application, see the ConEdison [PowerReady EV Charging
Infrastructure
Program](https://www.coned.com/en/our-energy-future/technology-innovation/electric-vehicles/make-ready-program)
website.
</t>
  </si>
  <si>
    <t>2021-04-12 13:24:57 UTC</t>
  </si>
  <si>
    <t xml:space="preserve">Central Hudson Gas &amp; Electric Level 2 and Direct Current (DC) Fast
Charger Make Ready Program provides business and municipal customers
with installation and funding support to install approved Level 2 or DC
fast EVSE. Additional funding is available for eligible projects located
within disadvantaged communities. Additional terms and conditions apply.
For more information, including the participation guide and application,
see the Central Hudson [Electric Vehicle Infrastructure Make-Ready
Program](https://www.cenhud.com/my-energy/electric-vehicles/EV-make-ready-program/)
website.
</t>
  </si>
  <si>
    <t>2021-04-12 13:29:33 UTC</t>
  </si>
  <si>
    <t xml:space="preserve">The O&amp;R Level 2 and Direct Current (DC) Fast Charger Make Ready Program
provides commercial customers with installation and funding support to
install approved Level 2 or DC fast EVSE. Additional funding is
available for eligible projects located within disadvantaged
communities. Additional terms and conditions apply. For more
information, including the participant guide and application, see the
O&amp;R [Electric Vehicle Make-Ready
Program](https://www.oru.com/en/our-energy-future/technology-innovation/about-electric-vehicles/ny-commercial-ev/electric-vehicle-make-ready-program)
website.
</t>
  </si>
  <si>
    <t>2021-04-12 13:32:33 UTC</t>
  </si>
  <si>
    <t>Direct Current (DC) Fast Electric Vehicle Supply Equipment (EVSE) - Central Hudson</t>
  </si>
  <si>
    <t xml:space="preserve">Owners of DC fast EVSE may receive an annual incentive per connector. To
be eligible, owners of DC fast EVSE must:
-   Ensure each qualifying port is capable of dispensing 50 kW or more;
-   Use a commonly accepted non-proprietary standard connector; and,
-   Be publicly accessible, without restriction or fees for parking.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For more information, including annual
incentive amounts, see the Central Hudson [DC Fast Charging
Stations](https://www.cenhud.com/my-energy/electric-vehicles/dc-fast-charging-stations/)
website.
</t>
  </si>
  <si>
    <t>2021-04-12 13:44:33 UTC</t>
  </si>
  <si>
    <t>Direct Current (DC) Fast Electric Vehicle Supply Equipment (EVSE) - NYSEG</t>
  </si>
  <si>
    <t xml:space="preserve">Owners of DC fast EVSE may receive an annual incentive per connector. To
be eligible, owners of DC fast EVSE must:
-   Ensure each qualifying port is capable of dispensing 50 kW or more;
-   Use a commonly accepted non-proprietary standard connector; and,
-   Be publicly accessible, without restriction or fees for parking.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Incentives are available on a first-come,
first-served basis. Additional terms and conditions apply. For more
information, including annual incentive amounts, see the New York State
Electric and Gas (NYSEG) [DC Fast Charging Incentive
Program](https://www.nyseg.com/wps/portal/nyseg/saveenergy/electricvehicles/dc-fc-incentives/!ut/p/z1/vZNfb4IwFMU_yx54bFoEFB4ZYzgjOkXkzwuppWKNFIWG6bdfTcxctijLsqxvTe-5_fXcU5jCGKYct6zAglUc7-Q-SfuZpvruUHfQZDqe9tAMjTzLCueaOxrA6F6BHRgw_Yke3Vg26tIvYQpTwsVebGDCTw0tcFFn1zcoaENxTmsFNSWuBeW0Lk4KojtKRM1ISzeM7GijoJyANQGME8oFa2lz7rsnLIfJWl1jtW9isLJWBtAHuQUsVTUB0omp9yjSTS0_V0eOn3nj6aM9zpzpZOHGC5goaJIErmd782zyiWl4YQrOTO6Fyb0wLT-Ynhzw7ICXK1PUNY70vpnRmbNjXl09EskwuNXhtW_AqGX0DYa8qkuZoOB3Rs5Cdy5v-gdPhwiOulImvwHbHg6pLbNWcUGPAsZ_GjZ5Qa_2Hb-QXmGxkUfrCsZfhTD-JtyXYViaWglitDWK0jwCLzIb--EdtGFIGw!!/dz/d5/L2dBISEvZ0FBIS9nQSEh/?WCM_GLOBAL_CONTEXT=%2FNYSEGAGR_Navigation%2FHeader%2FSmartEnergy%2FElectricVehicles%2FDC-FC-Incentives)
website.
</t>
  </si>
  <si>
    <t>2021-04-12 13:50:00 UTC</t>
  </si>
  <si>
    <t>Direct Current (DC) Fast Electric Vehicle Supply Equipment (EVSE) - Orange &amp; Rockland Utilities</t>
  </si>
  <si>
    <t xml:space="preserve">Owners of DC fast EVSE may receive an annual incentive per connector. To
be eligible, owners of DC fast EVSE must:
-   Ensure each qualifying port is capable of dispensing 50 kW or more;
-   Use a commonly accepted non-proprietary standard connector; and,
-   Be publicly accessible, without restriction or fees for parking.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For more information, including annual
incentive amounts, see the O&amp;R [Electric Vehicle Fast Charging Per-Plug
Incentive](https://www.oru.com/en/our-energy-future/technology-innovation/about-electric-vehicles/ny-commercial-ev/electric-vehicle-fast-charging-per-plug-incentive)
website.
</t>
  </si>
  <si>
    <t>2021-04-12 13:53:59 UTC</t>
  </si>
  <si>
    <t>Direct Current (DC) Fast Electric Vehicle Supply Equipment (EVSE) - RG&amp;E</t>
  </si>
  <si>
    <t xml:space="preserve">Owners of DC fast EVSE may receive an annual incentive per connector. To
be eligible, owners of DC fast EVSE must:
-   Ensure each qualifying port is capable of dispensing 50 kW or more;
-   Use a commonly accepted non-proprietary standard connector; and,
-   Be publicly accessible, without restriction or fees for parking.
The full incentive is available for EVSE rated with power capacity of 75
kW and higher, and a 60% incentive is available for ports rated 50 kW to
74 kW. Payments are made annually from the date equipment is placed in
service, through 2025.
Incentives are available on a first-come, first-served basis. Additional
terms and conditions apply. For more information, including annual
incentive amounts, see the Rochester Gas and Electric (RG&amp;E) [DC Fast
Charging Incentive
Program](https://www.rge.com/wps/portal/rge/saveenergy/electricvehicles/dc-fc-incentive-program/!ut/p/z1/vZNdb4IwFIZ_yy64bFoRFS9Zx3Cb319Ab0hXCtZI0dow9-9XEuOWJcqyLOtdk_Oe8_Q9byGBESSSViKnWpSS7sw9Jt2k3Rr5AwejcdB3PTRDGLvT8YuNXAeGNwtQB5Kf6NGV46Em_RoSSJjUe72Bsco5zVXy-QILbThNubLQsaBKc8lV_m4hvuNMK8EqvhFsx48WShnIGBCScalFxcFelbmiRd18z0QK41fKWmlmO4Da7Qw4_R4DtE8dkKZ2t9VvZ67rpHV1iEdJMJzce8MET8ZLP1rC2ELzwPeCeTL-AjY4gy1qMP8M5p_B1hewBwweMXi6gE3PYGHTYshtW8MatmFzTT1iw9C7ztCCYSX4G1zJUhUmS4vfuTlb-XMz6b-MHSD43BQ68yvE9nAgnoleKTU_aRj9ffbMFFuN8Cg3rlG9MRVZCaPvehhd0--L1apw2wWI0LaTF-4JBKF79O4-ADuaY-U!/dz/d5/L2dBISEvZ0FBIS9nQSEh/?WCM_GLOBAL_CONTEXT=%2FRGEAGR_Navigation%2FHeader%2FSmartEnergy%2FElectricVehicles%2FDC-FC-Incentive-Program)
website.
</t>
  </si>
  <si>
    <t>2021-04-12 13:56:22 UTC</t>
  </si>
  <si>
    <t>Plug-In Electric Vehicle Charging Rate Incentive - Central Hudson</t>
  </si>
  <si>
    <t xml:space="preserve">Central Hudson Gas &amp; Electric offers a time-of-use (TOU) rate for
residential customers that own or lease a plug-in hybrid electric
vehicle or all-electric vehicle. Additional terms and conditions apply.
For more information, including how to enroll, see the Central Hudson
[Electric Vehicle TOU
Rate](https://www.cenhud.com/my-energy/my-energy-options/time-of-use-billing/ev-time-of-use-rate/)
website.
</t>
  </si>
  <si>
    <t>2021-04-12 13:59:26 UTC</t>
  </si>
  <si>
    <t>Smart Charging and Time-of-Use (TOU) Incentives - Orange &amp; Rockland Utilities (O&amp;R)</t>
  </si>
  <si>
    <t xml:space="preserve">Eligible plug-in electric vehicle customers can receive up to \$450 by
participating in the Charge Smart Program and charging during off-peak
hours. Under the voluntary TOU rate, residential customers will pay a
reduced price for electricity used during the designated off-peak
period. For more information, including how to enroll, see the O&amp;R
[Electric Vehicle
Rates](https://www.oru.com/en/our-energy-future/technology-innovation/about-electric-vehicles/ny-residential-ev/electric-vehicles-your-bill)
and [Charge Smart
Program](https://myorustore.com/s/ORU/content_charge_smart_program.html)
websites.
</t>
  </si>
  <si>
    <t>2021-04-12 14:02:14 UTC</t>
  </si>
  <si>
    <t>Zero Emission Vehicle (ZEV) Sales Requirements</t>
  </si>
  <si>
    <t xml:space="preserve">All sales or leases of new light-duty passenger vehicles in New York
must be ZEVs by 2035, and all sales or leases of new medium- and
heavy-duty vehicles must be ZEVs by 2045. All off-road vehicle and
equipment sales must be zero emission by 2035.
To support the ZEV sales requirement, the New York Department of
Environmental Conservation must develop the following:
-   Regulations and strategies to meet the 2035 and 2045 goals;
-   A ZEV market development strategy by January 31, 2023, and update it
    tirennially;
-   Strategies to accelerate deployment of affordable ZEV infrastructure
    that serves low-income and disadvantaged communities; and,
-   Near-term actions and investment strategies to improve ZEV
    infrastructure by July 15, 2023.
(Reference [Senate Bill](https://nyassembly.gov/) 2758, 2021)
</t>
  </si>
  <si>
    <t>2021-09-08 00:00:00 UTC</t>
  </si>
  <si>
    <t>2021-11-02 12:47:57 UTC</t>
  </si>
  <si>
    <t>MAN|GOV</t>
  </si>
  <si>
    <t>Alternative Fuel Vehicle Conversion</t>
  </si>
  <si>
    <t xml:space="preserve">It is unlawful to tamper with vehicle emissions control systems unless
the action is for the purpose of converting a motor vehicle to operate
on an alternative fuel and is in compliance with the standards adopted
under the Clean Air Act Amendments. (Reference [Ohio Revised
Code](http://codes.ohio.gov/orc/) 3704.16-3704.162)
</t>
  </si>
  <si>
    <t>1993-09-27 00:00:00 UTC</t>
  </si>
  <si>
    <t>http:/codes.ohio.gov/</t>
  </si>
  <si>
    <t>Alternative Fueling Infrastructure Incentive</t>
  </si>
  <si>
    <t xml:space="preserve">The Ohio Development Services Agency administers the Alternative Fuel
Transportation Program, which provides financial assistance to
businesses, non-profit organizations, school districts, and local
governments for the purchase and installation of alternative fueling,
blending, and distribution facilities or terminals. Funding is not
currently available for this program (verified January 2020). For more
information, see the Ohio Development Services Agency [Alternative Fuel
Transportation Program](https://development.ohio.gov/cs/cs_altfuel.htm)
website. (Reference [Ohio Revised Code](http://codes.ohio.gov/) 122.075
and 125.831)
</t>
  </si>
  <si>
    <t>2005-09-29 00:00:00 UTC</t>
  </si>
  <si>
    <t>2009-07-19 00:00:00 UTC</t>
  </si>
  <si>
    <t>http://codes.ohio.gov/|http://www.legislature.state.oh.us/</t>
  </si>
  <si>
    <t>Diesel Emissions Reduction Grant Program</t>
  </si>
  <si>
    <t xml:space="preserve">The Ohio Environmental Protection Agency administers a [Diesel Emissions
Reduction Grant
Program](http://www.epa.ohio.gov/oeef/EnvironmentalEducation.aspx#131364252-diesel-emission-reduction-grants)
for the purpose of reducing emissions from diesel engines in trucks,
school and transit buses, marine fleets, and locomotives, as well as
highway construction equipment. Eligible entities may use this funding
for:
-   Projects related to certified engine configurations, including new,
    rebuilt, or remanufactured engine configurations the U.S.
    Environmental Protection Agency or the California Air Resources
    Board has certified;
-   The purchase or use of hybrid electric and alternative fuel vehicles
    that are allowed under the U.S. Department of Transportation Federal
    Highway Administration Congestion Mitigation and Air Quality (CMAQ)
    Improvement program guidance; or
-   Installation of verified technology including pollution control
    devices, retrofits, and development of truck stop electrification
    and auxiliary power units.
To be eligible for funding, fleets must operate at least 65% of the time
in Ohio counties that have been designated nonattainment or maintenance
for particulate matter 2.5 and/or ozone. Private fleets are eligible,
but they must establish a public-private partnership with a government
organization that is eligible for CMAQ funds in order to apply for
funding. A minimum 20% non-state and non-federal funding match is
required. For more information, including application periods, see the
[Diesel Emissions Reduction Grant
Program](https://www.epa.ohio.gov/oeef/#131364252-diesel-emission-reduction-grants)
website.
(Reference [Ohio Revised Code](http://codes.ohio.gov/orc/) 122.861)
</t>
  </si>
  <si>
    <t>2006-07-06 00:00:00 UTC</t>
  </si>
  <si>
    <t>BIOD|ETH|ELEC|HEV|IR|NG|LPG</t>
  </si>
  <si>
    <t>http://codes.ohio.gov/orc/</t>
  </si>
  <si>
    <t>Alternative Fuel Vehicle Acquisition and Fuel Use Requirements</t>
  </si>
  <si>
    <t xml:space="preserve">With the exception of law enforcement vehicles, all newly acquired state
agency vehicles must be capable of using an alternative fuel and must
use the relevant alternative fuel if it is reasonably priced and
available. Alternative fuel is defined as E85, fuel blends containing at
least 20% biodiesel (B20), natural gas, propane, hydrogen, electricity,
or any other fuel that the U.S. Department of Energy has determined is
substantially not petroleum. State agencies must also meet the annual
average fuel economy requirement set by the Ohio Department of
Administrative Services on all passenger automobiles purchased. Law
enforcement and emergency rescue work vehicles are exempt from this
requirement. The Office of the Ohio Treasurer established a biodiesel
revolving fund in which funds appropriated by the Ohio General Assembly
can be used to pay for the incremental cost of biodiesel used in state
owned or leased diesel vehicles. (Reference [Ohio Revised
Code](http://codes.ohio.gov/orc/) 125.831-125.836)
</t>
  </si>
  <si>
    <t>2003-09-26 00:00:00 UTC</t>
  </si>
  <si>
    <t>2007-01-17 00:00:00 UTC</t>
  </si>
  <si>
    <t>http://www.legislature.state.oh.us/|http://www.afdc.energy.gov/laws/laws/ http:/codes.ohio.gov/|http://www.dsireusa.org/documents/Incentives/EO 2007-02S.pdf</t>
  </si>
  <si>
    <t>Alternative Fuel Signage</t>
  </si>
  <si>
    <t xml:space="preserve">The Ohio Turnpike Commission allows businesses to place their logos on
directional signs within the right-of-way of state turnpikes. An
alternative fuel retailer may include a marking or symbol within their
logo indicating that it sells one or more types of alternative fuel.
Alternative fuels are defined as E85, fuel blends containing at least
20% biodiesel (B20), natural gas, propane, hydrogen, or any fuel that
the U.S. Department of Energy has determined is substantially not
petroleum. For more information, see the [Ohio Turnpike
Commission](http://www.ohioturnpike.org/home) website. (Reference [Ohio
Revised Code](http://codes.ohio.gov/) 125.831 and 5537.30)
</t>
  </si>
  <si>
    <t>2009-04-01 00:00:00 UTC</t>
  </si>
  <si>
    <t>http://codes.ohio.gov/</t>
  </si>
  <si>
    <t xml:space="preserve">Vehicles powered exclusively by electricity, propane, or natural gas are
exempt from state motor vehicle emissions inspections after receiving a
one-time verification inspection. For more information, see the Ohio
Environmental Protection Agency\'s
[E-Check](http://www.ohioecheck.info/) website. (Reference [Ohio
Administrative Code](http://codes.ohio.gov/) 3745.26)
</t>
  </si>
  <si>
    <t>1996-08-15 00:00:00 UTC</t>
  </si>
  <si>
    <t>http://www.epa.ohio.gov/dapc/mobile.aspx</t>
  </si>
  <si>
    <t>Commercial Electric Vehicle Supply Equipment (EVSE) Incentive Program - AEP Ohio</t>
  </si>
  <si>
    <t xml:space="preserve">American Electric Power (AEP) Ohio offers financial incentives for the
hardware, network services, and installation of EVSE for up to 300 Level
2 and 75 direct current (DC) fast EVSE. Incentives in varying amounts
are available to all non-residential customers that have a valid AEP
Ohio account. EVSE must be installed at a workplace, government
facility, multi-unit dwelling, or other publicly available charging
location served by AEO Ohio. Projects must involve a new installation
from the approved [EVSE
list](https://www.aepohio.com/global/utilities/lib/docs/save/business/ElectricVehicles/20190911ApprovedEVSEList_revised.xlsx).
Customers in income eligible census tracts may qualify for greater
incentives. For more information, including the incentive amounts and
application terms and conditions, see the AEP [Equipment Charging
Incentives](https://www.aepohio.com/save/business/ElectricVehicles/)
website.
</t>
  </si>
  <si>
    <t>2018-09-10 13:46:03 UTC</t>
  </si>
  <si>
    <t xml:space="preserve">Electric drive vehicles owners must pay an annual fee in addition to
other registration fees. The fee is \$200 for all-electric and plug-in
hybrid electric vehicles and \$100 for hybrid electric vehicles. Fees
contribute to the Highway Operating Fund. (Reference [Ohio Revised
Code](http://codes.ohio.gov/) 4501.01 and 4503.10)
</t>
  </si>
  <si>
    <t>2019-04-26 14:41:02 UTC</t>
  </si>
  <si>
    <t>https://www.legislature.ohio.gov/|http://codes.ohio.gov/</t>
  </si>
  <si>
    <t xml:space="preserve">An entity that provides electric vehicle charging service to the public
is not considered a public utility. (Reference [Ohio Public Utilities
Commission Docket](https://puco.ohio.gov/wps/portal/gov/puco/home)
20-434-EL-COI)
</t>
  </si>
  <si>
    <t>2020-07-01 00:00:00 UTC</t>
  </si>
  <si>
    <t>2020-09-11 14:45:09 UTC</t>
  </si>
  <si>
    <t>http://dis.puc.state.oh.us/CaseRecord.aspx?CaseNo=20-0434</t>
  </si>
  <si>
    <t>Alternative Fuel Technician Training</t>
  </si>
  <si>
    <t xml:space="preserve">The Alternative Fuels Technician Certification Act (Act) regulates the
training, testing, and certification of technicians and trainees who
install, modify, repair, or renovate equipment used in alternative
fueling infrastructure and in the conversion of any engine to operating
on an alternative fuel. Alternative fuels include propane, natural gas,
methanol, ethanol, electricity, hydrogen, biodiesel, and more. This
includes original equipment manufacturer engines dedicated to operate on
an alternative fuel. Plug-in electric vehicles (PEVs), PEV charging
infrastructure, and PEV technicians must also comply with the rules and
regulations of this Act. (Reference [Oklahoma
Statutes](http://www.oklegislature.gov/) 40-142.1 through 40-142.16)
</t>
  </si>
  <si>
    <t>2015-08-10 14:30:29 UTC</t>
  </si>
  <si>
    <t>STATION|MAN</t>
  </si>
  <si>
    <t>http://www.oklegislature.gov/</t>
  </si>
  <si>
    <t>Alternative Fuel Vehicle (AFV) Acquisition Requirements</t>
  </si>
  <si>
    <t xml:space="preserve">All school and government fleets may convert their vehicles to operate
on alternative fuels, and all school districts should consider
purchasing only vehicles able to operate on alternative fuels.
Alternative fuels include natural gas, propane, ethanol, methanol,
electricity, biodiesel, hydrogen, and more. School and government
vehicles capable of operating on an alternative fuel must use the fuel
whenever a fueling station is located within a five-mile radius of the
respective school district or government department and the price of the
alternative fuel is cost competitive with the displaced conventional
fuel. If school and government vehicles must be fueled outside the
five-mile radius and no fueling station is reasonably available, the
school and government vehicles are exempt from this requirement.
(Reference [Oklahoma Statutes](http://www.oklegislature.gov/) 74-130.2
and 74-130.3)
</t>
  </si>
  <si>
    <t xml:space="preserve">For tax years beginning before December 31, 2027, a tax credit is
available for up to 45% of the cost of installing commercial alternative
fueling infrastructure. Eligible alternative fuels include natural gas,
propane, and electricity. The infrastructure must be new and not
previously installed or used to fuel alternative fuel vehicles. A tax
credit is also available for up to 50% of the cost of installing a
residential propane, compressed natural gas, or liquefied natural gas
fueling system for noncommercial purposes, up to \$2,500. The tax credit
may be carried forward for up to five years. (Reference [Oklahoma
Statutes](http://www.oklegislature.gov/) 68-2357.22)
</t>
  </si>
  <si>
    <t>2019-05-24 22:15:55 UTC</t>
  </si>
  <si>
    <t>2027-12-31 00:00:00 UTC</t>
  </si>
  <si>
    <t>http://www.oklegislature.gov/|http://www.oklegislature.gov/|http://www.oklegislature.gov/</t>
  </si>
  <si>
    <t>Access to State Alternative Fueling Stations</t>
  </si>
  <si>
    <t xml:space="preserve">The Oklahoma Office of Management and Enterprise Services (OMES) Fleet
Management Division may construct, install, acquire, operate, and
provide alternative fueling infrastructure where public access to
alternative fuel infrastructure is not readily available. OMES must
discontinue public access to their fueling stations if a privately owned
alternative fueling station opens within a five-mile radius. Alternative
fuels include natural gas, propane, ethanol, methanol, biodiesel,
electricity, and hydrogen. (Reference [Oklahoma
Statutes](http://www.oklegislature.gov/) 74-78 and 74-130.2)
</t>
  </si>
  <si>
    <t>2009-05-29 00:00:00 UTC</t>
  </si>
  <si>
    <t>Committee of Alternative Fuels Technician Examiners</t>
  </si>
  <si>
    <t xml:space="preserve">The Committee of Alternative Fuels Technician Examiners (Committee) was
established to assist the Commissioner of Labor on matters relating to
the formulation of rules and standards to comply with the Alternative
Fuels Technician Certification Act. The Committee includes experts in
the natural gas, propane, and electric vehicle industries. (Reference
[Oklahoma Statutes](http://www.oklegislature.gov/) 40-142.6)
</t>
  </si>
  <si>
    <t>2016-04-21 00:00:00 UTC</t>
  </si>
  <si>
    <t>2016-08-17 15:55:57 UTC</t>
  </si>
  <si>
    <t>AFTMKTCONV|BIOD|ETH|ELEC|HEV|HY|NG|OTHER|PHEV|LPG</t>
  </si>
  <si>
    <t>http://www.oklegislature.gov/index.aspx</t>
  </si>
  <si>
    <t>Alternative Fuels Technician Certificates</t>
  </si>
  <si>
    <t xml:space="preserve">The Department of Labor (DOL) will issue a certificate to any person who
has successfully passed the appropriate alternative fuels equipment,
alternative fuels compression, or electric vehicle technician
examination as provided in the Alternative Fuels Technician
Certification Act. A certification fee applies. For companies,
partnerships, or corporations involved in the business of installing,
servicing, repairing, modifying, or renovating equipment used in
converting or modifying engines or fueling equipment to be used with
alternative fuels, DOL will issue a separate certificate. Alternative
fuels include propane, natural gas, methanol, ethanol, electricity,
hydrogen, biodiesel, and more.
DOL can issue an alternative fuels trainee certificate to any person who
submits a trainee application within 15 business days of being hired by
a licensed alternative fuels conversion or fueling station installation
company.
(Reference [Oklahoma Statutes](http://www.oklegislature.gov/index.aspx)
40-142.3 and 40-142.8)
</t>
  </si>
  <si>
    <t>2016-08-17 15:59:22 UTC</t>
  </si>
  <si>
    <t>AFTMKTCONV|BIOD|ETH|ELEC|HY|NG|OTHER|PHEV|LPG</t>
  </si>
  <si>
    <t>http://www.oklegislature.gov/index.aspx|http://www.oklegislature.gov/index.aspx</t>
  </si>
  <si>
    <t>Alternative Fuel Vehicle (AFV) and Infrastructure Grants for Public Fleets</t>
  </si>
  <si>
    <t xml:space="preserve">Under the Creating Long-term Energy Alternatives Now by Advancing
Improvements Regionally (CLEAN AIR) Grants program, the Association of
Central Oklahoma Governments (ACOG) issues grants for alternative fuel
and advanced technology vehicle projects in the Oklahoma City Area
Regional Transportation Study (OCARTS) area. Projects must provide a
reduction in vehicle equipment emissions and cannot increase the number
of vehicles in applicant fleets. Eligible projects may also include AFV
fueling station or charging infrastructure. Eligible applicants include
OCARTS-member governments, certain public trusts and public authorities
providing essential services to OCARTS-member governments, member entity
public transit fleets, and to public school fleets whose district
boundaries are contained partially or wholly within the OCARTS area. For
more information, including open solicitations, see the ACOG [CLEAN AIR
Grants for Public
Fleets](http://www.okcleancities.org/acog-clean-air-grants-public-fleets)
website.
</t>
  </si>
  <si>
    <t>2018-09-10 13:53:14 UTC</t>
  </si>
  <si>
    <t>BIOD|ETH|ELEC|EFFEC|HY|IR|NG|PHEV|LPG</t>
  </si>
  <si>
    <t xml:space="preserve">The Oklahoma Department of Environmental Quality (DEQ) offers rebates
for projects that repower or replace an actively used, engine model year
2009 or older, diesel school bus with an alternative fuel. Eligible
alternative fuels and technologies include all-electric, electric
hybrid, propane, and natural gas. Applicants may receive rebates of up
to 50% of project costs. Charging infrastructure for electric buses is
eligible for funding, but is subject to a per-charger maximum and
project cap. The program is funded by Oklahoma\'s portion of the
[Volkswagen Environmental Mitigation
Trust](https://www.epa.gov/enforcement/volkswagen-clean-air-act-civil-settlement).
Applications must be submitted through Oklahoma's Clean Diesel Program.
For more information, maximum rebate amounts, funding availability, and
application deadlines, see the DEQ [Alternative Fuel School Bus
Program](https://www.deq.ok.gov/air-quality-division/air-grants-funding-programs/)
website.
</t>
  </si>
  <si>
    <t>2018-10-29 19:41:58 UTC</t>
  </si>
  <si>
    <t>ELEC|HEV|NG|LPG</t>
  </si>
  <si>
    <t xml:space="preserve">The Oklahoma Department of Environmental Quality's (DEQ) ChargeOK
program offers grants for public EVSE. Eligible projects include direct
current (DC) fast chargers located along designated plug-in electric
vehicle (PEV) transportation corridors and DC fast chargers or Level 2
EVSE located at destination locations or community charging hubs. DEQ
will award competitive grants for up to 80% of eligible project costs.
The program is funded by Oklahoma\'s portion of the [Volkswagen
Environmental Mitigation
Trust](https://www.epa.gov/enforcement/volkswagen-clean-air-act-civil-settlement).
For more information, including the program requirements, a map of
designated transportation corridors, the application period, and funding
availability see DEQ's
[ChargeOK](https://www.deq.ok.gov/air-quality-division/volkswagen-settlement/chargeok-oklahoma-electric-vehicle-charging-program/)
website.
</t>
  </si>
  <si>
    <t>2018-12-31 16:03:04 UTC</t>
  </si>
  <si>
    <t xml:space="preserve">An entity that is not a regulated utility that provides retail plug-in
electric vehicle (PEV) charging services is not defined as a public
utility and may sell electricity if it is used for the purpose of
fueling a PEV. (Reference [Oklahoma Corporation
Commission](http://www.occeweb.com/index.html) RM 201800010 and
[Oklahoma Administrative
Code](http://www.oar.state.ok.us/oar/codedoc02.nsf/frmMain?OpenFrameSet&amp;Frame=Main&amp;Src=_75tnm2shfcdnm8pb4dthj0chedppmcbq8dtmmak31ctijujrgcln50ob7ckj42tbkdt374obdcli00_)
165:35-13-1)
</t>
  </si>
  <si>
    <t>2019-01-31 00:00:00 UTC</t>
  </si>
  <si>
    <t>2019-02-18 18:50:27 UTC</t>
  </si>
  <si>
    <t>http://www.occeweb.com/index.html</t>
  </si>
  <si>
    <t>Electric Vehicle Supply Equipment (EVSE) Rebate â€“ Public Service Company of Oklahoma (PSO)</t>
  </si>
  <si>
    <t xml:space="preserve">PSO residential customers are eligible for rebates up to \$250 for an
[ENERGY STAR](https://www.energystar.gov/products) certified Level 2
EVSE. EVSE must be new and purchased in Oklahoma. For more information,
including the application, see the PSO [Electric Vehicle
Charger](https://pso.clearesult.com/electric-vehicle-charger/energy-star-electric-vehicle-level-2-charger.html)
website.
</t>
  </si>
  <si>
    <t>2019-12-16 22:47:57 UTC</t>
  </si>
  <si>
    <t>Oklahoma Commercial Property Assessed Clean Energy (C-PACE) Program Authorization</t>
  </si>
  <si>
    <t xml:space="preserve">Counties are authorized to establish C-PACE programs to facilitate loans
between qualifying property owners and private lenders. Loans may be
offered to commercial properties for projects related to alternative
fuel vehicles and associated infrastructure. For more information,
including eligibility requirements, see the Oklahoma C-PACE [Guidance
Manual](http://www.incog.org/Environmental_Planning/Documents/CPACE/OK%20C-PACE%20Guidance%20Manual%20AUG%202020%20draft%20for%20public%20comment%204.pdf).
(Reference [Oklahoma Statutes](http://www.oklegislature.gov/) 19-460.5)
</t>
  </si>
  <si>
    <t>2020-05-20 00:00:00 UTC</t>
  </si>
  <si>
    <t>2020-09-10 21:03:10 UTC</t>
  </si>
  <si>
    <t>http://www.oklegislature.gov/index.aspx|http://www.oklegislature.gov/</t>
  </si>
  <si>
    <t>Plug-in Electric Vehicle (PEV) Rebate â€“ Oklahoma Electric Cooperative (OEC)</t>
  </si>
  <si>
    <t xml:space="preserve">OEC offers a rebate of up to \$200 for customers who own a PEV. To
qualify, customers must have Level 2 charger and schedule vehicle
charging during off-peak hours.
For more information, visit the OEC [Energy Efficiency
Rebates](https://okcoop.org/energy-efficiency-rebates/) website.
</t>
  </si>
  <si>
    <t>2020-11-11 21:34:59 UTC</t>
  </si>
  <si>
    <t>Electric Vehicle Supply Equipment (EVSE) Tax Exemption</t>
  </si>
  <si>
    <t xml:space="preserve">EVSE with a charging capacity of less than 50 kilowatts are exempt from
the \$0.03 per kilowatt-hour tax on electricity used to recharge
electric vehicles. (Reference [Senate
Bill](http://www.oklegislature.gov/) 600, 2021)
</t>
  </si>
  <si>
    <t>2021-05-04 00:00:00 UTC</t>
  </si>
  <si>
    <t>2021-08-10 19:01:22 UTC</t>
  </si>
  <si>
    <t>Electric Vehicle Supply Equipment (EVSE) Charging Tax</t>
  </si>
  <si>
    <t xml:space="preserve">Public EVSE are subject to a tax of \$0.03 per kilowatt-hour. The EVSE
charging tax will go into effect on January 1, 2024. The tax does not
apply to EVSE at private residences. Tax revenue will be apportioned to
the Driving on Road Infrastructure with Vehicles of Electricity (DRIVE)
Revolving Fund. Oklahoma residents may apply EVSE tax payments as income
tax credits that may be carried forward for up to five years. (Reference
[House Bill](http://www.oklegislature.gov/) 2234, 2021, and [Oklahoma
Statutes](http://www.oklegislature.gov/) 68-6501 through 68-6510)
</t>
  </si>
  <si>
    <t>2021-04-22 00:00:00 UTC</t>
  </si>
  <si>
    <t>2021-08-10 20:48:46 UTC</t>
  </si>
  <si>
    <t>http://www.oklegislature.gov|http://www.oklegislature.gov</t>
  </si>
  <si>
    <t xml:space="preserve">PEV owners must pay an annual registration fee in addition to standard
vehicle registration fees. Fee amounts vary depending on the gross
vehicle weight rating (GVWR) of the vehicle:
  GVWR                           Annual Registration Fee
  ------------------------------ -------------------------
  6,000 pounds (lbs.) or below   \$110
  6,001 lbs. to 10,000 lbs.      \$158
  10,001 lbs. to 26,500 lbs.     \$363
  Greater than 26,501 lbs.       \$2,250
The revenue from the annual fee will be apportioned to the Driving on
Road Infrastructure with Vehicles of Electricity (DRIVE) Revolving Fund.
(Reference [House Bill](http://www.oklegislature.gov/) 2234, 2021, and
[Oklahoma Statutes](http://www.oklegislature.gov/) 68-6511)
</t>
  </si>
  <si>
    <t>2021-08-10 21:08:43 UTC</t>
  </si>
  <si>
    <t>Alternative Fuel Loans</t>
  </si>
  <si>
    <t xml:space="preserve">The Oregon Department of Energy administers the Small-Scale Local Energy
Loan Program which offers low-interest loans for qualified projects.
Eligible alternative fuel projects include fuel production facilities,
dedicated feedstock production, fueling infrastructure, and fleet
vehicles. Loan recipients must complete a loan application and pay a
loan application fee. For more information, see the [Energy Loan
Program](https://www.oregon.gov/energy/incentives/pages/energy-loan-program.aspx)
website. (Reference [Oregon Revised
Statutes](https://www.oregonlegislature.gov/) 470)
</t>
  </si>
  <si>
    <t>2005-06-14 00:00:00 UTC</t>
  </si>
  <si>
    <t>2011-08-05 00:00:00 UTC</t>
  </si>
  <si>
    <t>STATION|AFP|FLEET</t>
  </si>
  <si>
    <t>http://www.leg.state.or.us/ors/home.htm</t>
  </si>
  <si>
    <t xml:space="preserve">All state agencies must purchase or lease zero-emission vehicles (ZEVs),
including all-electric, plug-in hybrid electric, or hydrogen fuel cell
vehicles, for at least 25% of new state light-duty vehicles to the
maximum extent possible.
If ZEVs are not feasible, the state agency may purchase or lease AFVs
and use alternative fuels to operate those vehicles, except in regions
where it is not economically or logistically possible to fuel an AFV.
Each state agency must develop and report a greenhouse gas reduction
baseline and annual reduction targets to the Oregon Department of
Administrative Services (DAS). Reports to DAS must include the number of
purchases or leases of ZEVs, AFVs, and AFV conversions and the quantity
of each type of alternative fuel used annually by state agency fleets.
DAS published a
[plan](https://www.oregon.gov/gov/Documents/DAS-EO20-04-Report-915.pdf)
to reduce costs for state agency ZEV purchases in September 2020.
(Reference [Executive
Order](http://www.oregon.gov/gov/admin/pages/executive-orders.aspx)
20-04, 2020, and [Oregon Revised
Statutes](https://www.oregonlegislature.gov/) 283.327, 283.337, and
267.030)
</t>
  </si>
  <si>
    <t>2005-06-15 00:00:00 UTC</t>
  </si>
  <si>
    <t>2020-03-10 00:00:00 UTC</t>
  </si>
  <si>
    <t>2020-04-23 00:21:30 UTC</t>
  </si>
  <si>
    <t>http://governor.oregon.gov/Gov/exec_orders.shtml|https://www.oregonlegislature.gov/|http://www.oregon.gov/gov/admin/pages/executive-orders.aspx|http://www.oregon.gov/gov/admin/pages/executive-orders.aspx</t>
  </si>
  <si>
    <t>Pollution Control Equipment Exemption</t>
  </si>
  <si>
    <t xml:space="preserve">Dedicated original equipment manufacturer natural gas vehicles and
all-electric vehicles are not required to be equipped with a certified
pollution control system. (Reference [Oregon Revised
Statutes](https://www.oregonlegislature.gov/) 815.300)
</t>
  </si>
  <si>
    <t>2001-01-01 00:00:00 UTC</t>
  </si>
  <si>
    <t>ELEC|NG</t>
  </si>
  <si>
    <t>Clean Transportation Fuel Standards</t>
  </si>
  <si>
    <t xml:space="preserve">The Oregon Department of Environmental Quality (DEQ) administers the
Oregon Clean Fuels Program (Program), which requires fuel producers and
importers to register, keep records of, and report the volumes and
carbon intensities of the fuels they provide in Oregon. Phase 2 of the
Program, implemented in 2016, requires fuel suppliers to reduce the
carbon content of transportation fuels.
In 2020, a new goal was implemented to reduce the carbon content of
transportation fuels by 20% below 2015 levels by 2030, and 25% below
2015 levels by 2035.
DEQ must conduct rulemaking for the Program to support greater plug-in
electric vehicle (PEV) adoption. DEQ must also develop a
[method](https://goelectric.oregon.gov/our-strategy) to aggregate and
monetize all eligible PEV credits in the Program to assist in achieving
the state goal of 50,000 registered PEVs in Oregon by 2020. For more
information, see the DEQ [Oregon Clean Fuels
Program](https://www.oregon.gov/deq/ghgp/cfp/Pages/CFP-Overview.aspx)
website.
(Reference [Executive
Order](http://www.oregon.gov/gov/admin/pages/executive-orders.aspx)
20-04, 2020, [Oregon Revised
Statutes](https://www.oregonlegislature.gov/) 468A.266, and [Oregon
Administrative
Rules](http://sos.oregon.gov/archives/Pages/oregon_administrative_rules.aspx)
340-253)
</t>
  </si>
  <si>
    <t>2009-07-22 00:00:00 UTC</t>
  </si>
  <si>
    <t>2020-04-23 00:24:40 UTC</t>
  </si>
  <si>
    <t>CCEINIT|STD</t>
  </si>
  <si>
    <t>http://www.leg.state.or.us/ors/home.htm|http://sos.oregon.gov/archives/Pages/oregon_administrative_rules.aspx|http://www.oregon.gov/gov/admin/pages/executive-orders.aspx|http://www.oregon.gov/gov/admin/pages/executive-orders.aspx</t>
  </si>
  <si>
    <t>Plug-In Electric Vehicle (PEV) Charging Rate Regulations</t>
  </si>
  <si>
    <t xml:space="preserve">Regulated electric utilities must provide customers with a choice of
flat rate or time of use electricity rates specific to PEV owners.
Investor-owned utilities may own and operate PEV charging equipment
using its own funds or petition the Oregon Public Utilities Commission
for rate recovery. (Reference [Public Utility Commission of
Oregon](http://apps.puc.state.or.us/edockets/ordselct.asp) Order No.
12-013, 2012)
</t>
  </si>
  <si>
    <t>2012-01-19 00:00:00 UTC</t>
  </si>
  <si>
    <t>https://www.oregonlegislature.gov/|http://apps.puc.state.or.us/edockets/ordselct.asp</t>
  </si>
  <si>
    <t>State Agency Electric Vehicle Supply Equipment (EVSE) Installation</t>
  </si>
  <si>
    <t xml:space="preserve">State agencies may install publicly accessible EVSE on their premises or
contract with a vendor to do so. The Oregon Department of Administrative
Services (DAS) will establish criteria to determine the appropriate
number of locations for EVSE at each agency. A state agency may
establish and adjust a uniform price for charging, provided that the
price recovers, to the extent practicable, the cost of operating the
EVSE and does not exceed 110% of the average market price for the use of
public EVSE. DAS will report to the Legislative Assembly on the number,
cost, and utilization of EVSE installed by state agencies by [February
2019](https://www.oregonlegislature.gov/citizen_engagement/Reports/2018-DAS-Fleet%20and%20Parking%20Services.pdf),
[February
2021](https://digital.osl.state.or.us/islandora/object/osl%3A961880/datastream/OBJ/view),
and February 2023.
DAS must add plug-in electric vehicle (PEV) charging capacity for
employee and public visitor parking lots, develop contracts to procure
and install charging infrastructure, and incorporate PEV charging as a
tenant improvement for state-leased buildings.
(Reference [Executive
Order](http://www.oregon.gov/gov/admin/pages/executive-orders.aspx)
17-21, 2017, and [Oregon Revised
Statutes](https://www.oregonlegislature.gov/) 276.255)
</t>
  </si>
  <si>
    <t>2018-03-18 00:00:00 UTC</t>
  </si>
  <si>
    <t>2018-04-11 15:28:09 UTC</t>
  </si>
  <si>
    <t>https://www.oregonlegislature.gov|https://www.oregonlegislature.gov|http://www.oregon.gov/gov/admin/pages/executive-orders.aspx|https://www.oregonlegislature.gov</t>
  </si>
  <si>
    <t xml:space="preserve">The owner of a lot in a planned community or unit in a condominium may
apply to install EVSE for their personal use in a parking space subject
to the exclusive use of the owner. The homeowners association (HOA) must
approve a complete application within 60 days. The owner is responsible
for all costs associated with the EVSE installation and use, must
disclose the existence of the EVSE and related responsibilities to a
prospective buyer, and must ensure that the infrastructure meets
insurance and safety requirements. EVSE installed under these
regulations on or before June 4, 2015, is considered to be the personal
property of the lot or unit owner with which the EVSE is associated,
unless the owner and HOA have negotiated a different outcome. Additional
requirements and restrictions apply. (Reference [Oregon Revised
Statutes](https://www.oregonlegislature.gov/) 94.762 and 100.627)
</t>
  </si>
  <si>
    <t>2013-06-18 00:00:00 UTC</t>
  </si>
  <si>
    <t>2015-06-04 00:00:00 UTC</t>
  </si>
  <si>
    <t>2015-10-12 20:24:21 UTC</t>
  </si>
  <si>
    <t xml:space="preserve">Oregon joined California, Connecticut, Maine, Maryland, Massachusetts,
New Jersey, New York, Rhode Island,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</si>
  <si>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19:44:25 UTC</t>
  </si>
  <si>
    <t>Alternative Fuel Vehicle (AFV) Parking Space Regulation</t>
  </si>
  <si>
    <t xml:space="preserve">An individual is not allowed to park a motor vehicle within any parking
space specifically designated for public parking and fueling of AFVs
unless the motor vehicle is an AFV fueled by electricity, natural gas,
methanol, propane, gasoline blended with at least 85% ethanol (E85), or
other fuel the Oregon Department of Energy approves. Eligible AFVs must
also be in the process of fueling or charging to park in the space. A
person found responsible for a violation is subject to traffic violation
penalties. (Reference [Oregon Revised
Statutes](https://www.oregonlegislature.gov/) 811.587 and 469B.100)
</t>
  </si>
  <si>
    <t>2015-06-02 00:00:00 UTC</t>
  </si>
  <si>
    <t>2015-10-12 20:15:29 UTC</t>
  </si>
  <si>
    <t>ETH|ELEC|NG|OTHER|PHEV|LPG</t>
  </si>
  <si>
    <t>https://www.oregonlegislature.gov/|https://www.oregonlegislature.gov/bills_laws/Pages/Oregon-Laws.aspx</t>
  </si>
  <si>
    <t>Transportation Electrification Acceleration Programs</t>
  </si>
  <si>
    <t xml:space="preserve">The Oregon Public Utility Commission must direct electric utilities to
file applications for programs to accelerate transportation
electrification. Eligible programs include investments in or customer
rebates for electric vehicle supply equipment (EVSE). Among other
criteria, programs must stimulate innovation, competition, and customer
choice in EVSE and plug-in electric vehicle (PEV) charging.
Additionally, the Oregon Department of Energy (ODOE) must engage with
publicly and investor-owned utilities on how to improve transportation
electrification plans and increase PEV adoption in their service
territories. ODOE must also provide the utilities with technical
assistance on how to accommodate increased electric system loads from
PEVs.
(Reference [Executive
Order](http://www.oregon.gov/gov/admin/pages/executive-orders.aspx)
17-21, 2017, and [Oregon Revised
Statues](https://www.oregonlegislature.gov/) 757.357)
</t>
  </si>
  <si>
    <t>2016-03-08 00:00:00 UTC</t>
  </si>
  <si>
    <t>2017-11-06 00:00:00 UTC</t>
  </si>
  <si>
    <t>2018-04-11 15:22:39 UTC</t>
  </si>
  <si>
    <t>https://www.oregonlegislature.gov/bills_laws/Pages/Oregon-Laws.aspx|http://www.oregon.gov/gov/admin/pages/executive-orders.aspx</t>
  </si>
  <si>
    <t>Plug-In Electric Vehicle and Vehicle Efficiency Fees</t>
  </si>
  <si>
    <t xml:space="preserve">All-electric vehicle (EV) owners must pay an annual fee of \$110 or a
per-mile road use fee, administered by the OReGo program. Beginning
January 1, 2022, EV owners must pay a fee of \$115. Medium-speed EV
owners must pay an annual fee of \$58. All other hybrid vehicles must
pay an annual fee in the following amounts:
::: {align="center"}
  Vehicle Efficiency                                       January 1, 2020, through December 31, 2021   After December 31, 2021
  ------------------------------------------------------- -------------------------------------------- -------------------------
  Vehicles with a rating of 0-19 miles per gallon (mpg)                       \$18                               \$20
  Vehicles with a rating of 20-39 mpg                                         \$23                               \$25
  Vehicles with a rating of 40 mpg or greater                                 \$33                               \$35
:::
The monthly per-mile road use fee, as an alternative to the annual fees,
is determined by the schedule below:
::: {align="center"}
  Calendar Year      Fee per Mile
  --------------- ------------------
  2020             \$0.018 per mile
  2022             \$0.019 per mile
:::
Drivers with electric vehicles or vehicles with ratings over 40 mpg are
exempt from additional registration fees if they enroll in the OReGo
program. For more information, including how to apply, visit the [OReGo
program](http://www.myorego.org/) website. These fees are in addition to
standard registration fees.
(Reference [Oregon Revised Statutes](https://www.oregonlegislature.gov/)
803.420 through 803.422)
</t>
  </si>
  <si>
    <t>2017-08-18 00:00:00 UTC</t>
  </si>
  <si>
    <t>2019-11-12 17:46:23 UTC</t>
  </si>
  <si>
    <t>https://www.oregonlegislature.gov/</t>
  </si>
  <si>
    <t>Clean School Bus Grants</t>
  </si>
  <si>
    <t xml:space="preserve">The Oregon Department of Environmental Quality must use funds awarded to
Oregon through the [Volkswagen (VW) Environmental Mitigation
Trust](https://www.epa.gov/enforcement/volkswagen-clean-air-act-civil-settlement)
and deposited in the Clean Diesel Engine Fund, to award grants to owners
and operators of at least 450 school buses powered by diesel engines.
Eligible vehicles include buses that have at least three years of
remaining useful life. Grants will be available for 30%, up to \$50,000,
for the purchase of a new bus or up to 100% of the cost to retrofit a
school bus with emissions-reducing parts or technology that reduce
diesel particulate matter emissions by at least 85%. Any money not
expended under this Clean Diesel Engine Fund will fund grants for the
reduction of diesel engine emissions as matching funds under the Diesel
Emissions Reduction Act program. For more information, see the [VW
Settlement](https://www.oregon.gov/deq/aq/programs/Pages/VW-Diesel-Settlement.aspx)
website. (Reference [Oregon Revised
Statutes](https://www.oregonlegislature.gov/) 468A.795 through 468A.807)
</t>
  </si>
  <si>
    <t>2017-08-16 00:00:00 UTC</t>
  </si>
  <si>
    <t>2019-12-20 16:49:43 UTC</t>
  </si>
  <si>
    <t>https://www.oregonlegislature.gov/|https://www.oregonlegislature.gov/</t>
  </si>
  <si>
    <t>Electric Vehicle Supply Equipment (EVSE) Policies for Rental Properties</t>
  </si>
  <si>
    <t xml:space="preserve">The tenant of a commercial space may apply to install EVSE for the use
of the tenant, employees of the tenant, and customers of the tenant.
Unless the premises does not have at least one parking space per rental
unit, the landlord must approve a completed application no more than 60
days after the tenant submits the application. In the absence of a
different tenant-landlord agreement, the EVSE will be personal property
of the tenant and the tenant is responsible for all costs associated
with installation and use of the EVSE. The tenant is responsible for
maintaining a renter\'s liability insurance policy of at least
\$100,000. Upon the termination of the rental agreement, the landlord
may require the tenant to remove the charging station and restore the
premises. Additional requirements and restrictions apply. (Reference
[Oregon Revised Statutes](https://www.oregonlegislature.gov/) 90.462)
</t>
  </si>
  <si>
    <t>2017-06-20 00:00:00 UTC</t>
  </si>
  <si>
    <t>2017-10-10 21:13:07 UTC</t>
  </si>
  <si>
    <t>Plug-In Electric Vehicle (PEV) Adoption Support</t>
  </si>
  <si>
    <t xml:space="preserve">To support the state goal of at least 50,000 PEVs registered and
operating in Oregon by 2020, the Zero-Emission Vehicle Working Group
(Working Group) will develop goals and progress metrics for PEV
adoption. The Working Group will include representatives from the
Departments of Administrative Services, Energy, Transportation, and
Environmental Quality, and the Oregon Public Utility Commission. The
Working Group will aim to remove barriers to PEVs and PEV charging
stations and share information about their efforts with the public. For
more information, see the ODOT [Zero Emission Vehicle Working
Group](https://www.oregon.gov/energy/Get-Involved/Pages/ZEVIWG.aspx#:~:text=%E2%80%8B%E2%80%8BThe%20Zero%2DEmission,by%20the%20end%20of%202020.)
and [Go Electric Oregon](https://goelectric.oregon.gov/) websites.
(Reference [Executive
Order](https://www.oregon.gov/gov/Documents/executive_orders/eo_17-21.pdf)
17-21, 2017)
</t>
  </si>
  <si>
    <t>2018-04-11 15:45:55 UTC</t>
  </si>
  <si>
    <t>http://www.oregon.gov/gov/admin/pages/executive-orders.aspx</t>
  </si>
  <si>
    <t>Volkswagen (VW) Settlement Allocation</t>
  </si>
  <si>
    <t xml:space="preserve">The Department Environmental Quality (DEQ), with the Oregon Department
of Transportation (ODOT), Oregon Department of Energy (ODOE), and Oregon
Health Authority Public Health Division, engaged stakeholders and
received public comments to inform the development of a plan to leverage
up to 15% of the [VW Environmental Mitigation
Trust](https://www.epa.gov/enforcement/volkswagen-clean-air-act-civil-settlement)
to support vehicle electrification. The
[plan](https://www.oregon.gov/deq/FilterDocs/ev-recommendations.pdf)
includes the development and maintenance of plug-in electric vehicle
charging stations, with a focus on rural and low-income communities.
ODOT, with ODOE, DEQ, the Public Utility Commission, and local
governments, must develop proposals for future 30-month investment
periods of Electrify America\'s Zero-Emission Vehicle Investment Plan.
More information can be found on the [Go Electric
Oregon](https://goelectric.oregon.gov/) website.
(Reference [Executive
Order](http://www.oregon.gov/gov/admin/pages/executive-orders.aspx)
17-21, 2017)
</t>
  </si>
  <si>
    <t>2018-04-11 15:49:40 UTC</t>
  </si>
  <si>
    <t>Electric Vehicle Supply Equipment (EVSE) Building Standards for New Construction</t>
  </si>
  <si>
    <t xml:space="preserve">By July 1, 2022, the Oregon Department of Consumer and Business
Services, Building Code Division, must amend the state building code to
require that 20% of parking spaces at all newly constructed commercial
buildings, multifamily residences with five or more units, and mixed-use
developments have the electrical capacity to support Level 2 EVSE. New
residential construction must be able to support the installation of one
Level 2 EVSE. (Reference [House
Bill](https://www.oregonlegislature.gov/) 2180, 2021, and [Executive
Order](http://www.oregon.gov/gov/admin/pages/executive-orders.aspx)
17-21, 2017)
</t>
  </si>
  <si>
    <t>2021-09-25 00:00:00 UTC</t>
  </si>
  <si>
    <t>2021-10-11 20:56:42 UTC</t>
  </si>
  <si>
    <t>MUD|OTHER</t>
  </si>
  <si>
    <t>http://www.oregon.gov/gov/admin/pages/executive-orders.aspx|https://www.oregonlegislature.gov/</t>
  </si>
  <si>
    <t>Establishment of Recognition Programs for Plug-In Electric Vehicle (PEV) Adoption</t>
  </si>
  <si>
    <t xml:space="preserve">The Oregon Department of Energy (ODOE) must design and establish
Governor\'s Awards for automobile dealerships to encourage sales of
PEVs. ODOE must also design and establish Governor\'s Awards for
businesses and organizations that support PEV adoption through
installing charging infrastructure and using PEVs in their fleets. More
information, including nomination forms, can be found on the [Go
Electric Oregon](https://goelectric.oregon.gov/) website. (Reference
[Executive
Order](http://www.oregon.gov/gov/admin/pages/executive-orders.aspx)
17-21, 2017)
</t>
  </si>
  <si>
    <t>2018-04-11 15:54:29 UTC</t>
  </si>
  <si>
    <t>Zero-Emission Buses Support</t>
  </si>
  <si>
    <t xml:space="preserve">The Oregon Department of Energy (ODOE), with the Oregon Department of
Transportation (ODOT), Public Utility Commission (PUC), Department of
Environmental Quality (DEQ), and the Department of Education, must
develop tools and provide assistance to school districts about using
zero-emission bus options when replacing school buses.
ODOT, with ODOE, PUC, and DEQ, must develop tools and best practices to
help transit agencies when making decisions about using zero-emission
buses in transit fleets. ODOT must also work with transit agencies,
ODOE, DEQ, and the Oregon Health Authority Public Health Division to
access the environmental, public health, and financial benefits of an
accelerated transition to zero-emission buses.
For more information, see the ODOT [Transit Fleet
Electrification](https://www.oregon.gov/odot/rptd/pages/electrification.aspx)
website.
(Reference [Executive
Order](http://www.oregon.gov/gov/admin/pages/executive-orders.aspx)
17-21, 2017)
</t>
  </si>
  <si>
    <t>2018-04-11 16:00:37 UTC</t>
  </si>
  <si>
    <t>Plug-In Hybrid Electric Vehicle (PHEV) and Zero Emission Vehicle (ZEV) Rebates</t>
  </si>
  <si>
    <t xml:space="preserve">The Clean Vehicle Rebate Program provides rebates to Oregon residents,
businesses, non-profit organizations, and government agencies for the
purchase or lease of PHEVs and ZEVs, including fuel cell electric
vehicles (FCEVs) and plug-in electric vehicles (PEVs). New ZEVs and
PHEVs with a battery capacity greater than 10 kilowatt-hours (kWh) are
eligible for a rebate of \$2,500. New ZEVs and PHEVs with a battery
capacity of less than 10 kWh are eligible for a rebate of \$1,500.
New zero-emission electric motorcycles are eligible for a rebate of
\$750. Eligible PHEVs and PEVs may not have an MSRP of more than
\$50,000 and eligible FCEVs may not have an MSRP of more than \$60,000.
For more information, see the [Clean Vehicle Rebate
Program](https://www.oregon.gov/deq/aq/programs/Pages/ZEV-Rebate.aspx)
website.
(Reference [House Bill](https://olis.oregonlegislature.gov/) 2165, 2021)
</t>
  </si>
  <si>
    <t>2021-07-13 20:32:08 UTC</t>
  </si>
  <si>
    <t>2024-01-02 00:00:00 UTC</t>
  </si>
  <si>
    <t>https://www.oregonlegislature.gov|https://olis.oregonlegislature.gov/</t>
  </si>
  <si>
    <t>Electric Vehicle Supply Equipment (EVSE) Installation Rebate - Central Lincoln</t>
  </si>
  <si>
    <t xml:space="preserve">Central Lincoln offers residential and commercial customers a rebate of
\$250 to purchase a Level 2 EVSE. Eligible EVSE must be purchased on or
after July 1, 2018. Applicants are limited to one rebate per location.
For more information, including the application, please visit the
[Central
Lincoln](https://clpud.org/energy-efficiency/electric-cars/level-2-station-rebate/)
website.
</t>
  </si>
  <si>
    <t>2019-10-16 15:22:25 UTC</t>
  </si>
  <si>
    <t>Plug-In Electric Vehicle (PEV) Registration Incentive - Emerald Peopleâ€™s Utility District (EPUD)</t>
  </si>
  <si>
    <t xml:space="preserve">EPUD customers are eligible for a \$100 incentive to register their new
or used PEV with EPUD. For more information, including eligibility
requirements and application, visit the
[EPUD](https://www.epud.org/register-your-ev/) website.
</t>
  </si>
  <si>
    <t>2019-10-16 15:25:36 UTC</t>
  </si>
  <si>
    <t>Electric Vehicle Supply Equipment (EVSE) Rebates - Eugene Water &amp; Electric Board (EWEB)</t>
  </si>
  <si>
    <t xml:space="preserve">EWEB offers rebates for residential and commercial customers to install
EVSE. Residential customers may receive a rebate of up to \$500 for one
Level 2 EVSE.
Commercial customers may receive rebates up to 50% of equipment and
installation costs for publicly available Level 2 EVSE and direct
current fast (DC Fast) EVSE. Maximum rebate awards are \$1,500 for Level
2 EVSE and \$15,000 for DC Fast EVSE.
For more information, including eligibility and application details,
visit the EWEB [Electric Vehicle Incentives and
Rebates](http://www.eweb.org/residential-customers/going-green/electric-vehicles/ev-incentives)
and [Electric Vehicle Incentives for
Businesses](http://www.eweb.org/business-customers/going-green/electric-vehicles-business/ev-incentives-business)
websites.
</t>
  </si>
  <si>
    <t>2021-10-08 17:07:30 UTC</t>
  </si>
  <si>
    <t>Non-Residential Electric Vehicle Supply Equipment (EVSE) Grants - Pacific Power</t>
  </si>
  <si>
    <t xml:space="preserve">Pacific Power offers non-residential customers quarterly grants for up
to 100% of eligible purchase and installation costs of EVSE. Twenty-five
percent of funds will be earmarked for workplace charging and fleet
electrification projects. Additional requirements may apply. For more
information, visit the Pacific Power [Charging Station
Grants](https://www.pacificpower.net/savings-energy-choices/electric-vehicles/charging-station-grants.html)
website.
</t>
  </si>
  <si>
    <t>2019-10-16 15:29:07 UTC</t>
  </si>
  <si>
    <t>Zero Emission Vehicle (ZEV) Deployment</t>
  </si>
  <si>
    <t xml:space="preserve">The Oregon Department of Energy (ODOE) will monitor state ZEV adoption
goal progress for registered vehicles, new vehicle purchases, and the
state fleet. The state established the following goals for vehicle
registrations:
-   By 2020, 50,000 vehicles will be ZEV;
-   By 2025, 250,000 vehicles will be ZEV; and
-   By 2030, 25% of vehicles will be ZEV.
In addition, the state established the following goals for new vehicle
purchases:
-   By 2030, 50% of all new vehicle purchases will be ZEV; and
-   By 2035, 90% of all new vehicle purchases will be ZEV.
By 2029, all state fleet vehicles should be ZEVs. ODOE must submit a
[biannual
report](https://www.oregon.gov/energy/energy-oregon/Pages/BIZEV.aspx) by
September 15 on the status of ZEV adoption. If ZEV adoption goals are
not met, ODOE report must include strategies for increased adoption
rates.
(Reference [Oregon Revised Statutes](https://www.oregonlegislature.gov/)
283.327 and 283.398)
</t>
  </si>
  <si>
    <t>2020-01-01 00:00:00 UTC</t>
  </si>
  <si>
    <t>2019-10-24 21:08:39 UTC</t>
  </si>
  <si>
    <t>https://olis.oregonlegislature.gov/liz/2019R1/Measures/Overview/SB1044</t>
  </si>
  <si>
    <t>State Emissions Reductions and Reporting Requirements</t>
  </si>
  <si>
    <t xml:space="preserve">Oregon will pursue transportation electrification as part of greenhouse
gas emissions reduction targets of at least 45% below 1990 levels by
2035, and at least 80% below 1990 levels by 2050. Select state agencies
must report actions to reduce emissions annually. The Oregon Department
of Transportation published a
[report](https://www.oregon.gov/odot/Programs/Documents/Climate%20Office/TEINA_Final_Report_June282021.pdf)
on statewide transportation electrification infrastructure analysis in
June 2021. Additional requirements apply. (Reference [Executive
Order](http://www.oregon.gov/gov/admin/pages/executive-orders.aspx)
20-04, 2020)
</t>
  </si>
  <si>
    <t>2020-04-23 00:29:48 UTC</t>
  </si>
  <si>
    <t>Plug-in Electric Vehicle (PEV) Time-Of-Use (TOU) Rate - Portland General Electric (PGE)</t>
  </si>
  <si>
    <t xml:space="preserve">PGE offers a TOU electricity rate for customers with a PEV. Additional
terms and conditions apply. For more information, see the PGE [TOU
Pricing](https://portlandgeneral.com/about/info/pricing-plans/time-of-use/time-of-use-pricing-home)
website.
</t>
  </si>
  <si>
    <t>2020-05-01 13:20:23 UTC</t>
  </si>
  <si>
    <t>https://www.pge.com/en_US/residential/rate-plans/rate-plan-options/electric-vehicle-base-plan/electric-vehicle-base-plan.page</t>
  </si>
  <si>
    <t>https://portlandgeneral.com/about/info/pricing-plans/time-of-use/time-of-use-pricing-home</t>
  </si>
  <si>
    <t>2020-08-03 15:34:58 UTC</t>
  </si>
  <si>
    <t>Commercial Electric Vehicle Supply Equipment (EVSE) Rebate â€“ Portland General Electric (PGE)</t>
  </si>
  <si>
    <t xml:space="preserve">PGE offers commercial customers rebates for the installation of Level 2
EVSE. Rebates are available in the following amounts:
::: {align="center"}
  Location                Maximum Rebate Amount per Port
  ---------------------- --------------------------------
  Workplace                          \$1,000
  Multifamily Property               \$2,300
:::
For more information, including eligibility requirements, see the PGE
[Business Electric Vehicle Charging
Rebates](https://portlandgeneral.com/energy-choices/electric-vehicles-charging/business-charging-fleets/ev-charging-pilot-program-business)
website.
</t>
  </si>
  <si>
    <t>2021-05-11 19:37:41 UTC</t>
  </si>
  <si>
    <t>Residential Electric Vehicle Supply Equipment (EVSE) Rebate â€“ Portland General Electric (PGE)</t>
  </si>
  <si>
    <t xml:space="preserve">PGE offers residential customers a rebate of \$500 for the purchase of a
Level 2 EVSE. Customers that earn up to 80% median income for their
household size are eligible for a rebate of \$1,000. Rebates are
available on a first-come, first-served basis. For more information,
including eligibility requirements, see the PGE [Home EV Charging
Rebates](https://portlandgeneral.com/energy-choices/electric-vehicles-charging/charging-your-ev/ev-charging-pilot-program-home)
website.
</t>
  </si>
  <si>
    <t>2021-05-11 19:42:40 UTC</t>
  </si>
  <si>
    <t>Plug-In Electric Vehicle (PEV) Rebate</t>
  </si>
  <si>
    <t xml:space="preserve">The Charge Ahead Rebate Program offers low- and medium-income Oregon
residents a rebate of up to \$5,000 for the purchase or lease of a new
or used PEV. Qualifying residents are considered households with income
levels that do not exceed 400% of the federal poverty line. For more
information, see the [Charge Ahead Rebate
Program](https://www.oregon.gov/deq/aq/programs/Pages/Charge-Ahead-Rebate.aspx)
website. (Reference [House Bill](https://olis.oregonlegislature.gov/)
2165, 2021)
</t>
  </si>
  <si>
    <t>2021-07-13 20:34:38 UTC</t>
  </si>
  <si>
    <t>https://olis.oregonlegislature.gov/</t>
  </si>
  <si>
    <t>Commercial Electric Vehicle Supply Equipment (EVSE) Grant â€“ Consumers Power Inc. (CPI)</t>
  </si>
  <si>
    <t xml:space="preserve">CPI offers commercial customers a grant for 50% of the cost of a Level 2
EVSE, up to \$5,000 per unit, and 50% of the cost for a direct current
fast (DC Fast) EVSE, up to \$20,00 per site. Customers may receive up to
\$10,000 per year for Level 2 EVSE and up to \$20,000 per year for DC
Fast EVSE. For more information, including eligibility requirements, see
the CPI [Commercial Electric Vehicle Charger
Grant](https://www.cpi.coop/commercial-electric-vehicle-charger-grant)
website.
</t>
  </si>
  <si>
    <t>2021-07-13 20:38:51 UTC</t>
  </si>
  <si>
    <t>Electric Vehicle Supply Equipment (EVSE) Rebate â€“ Consumers Power Inc. (CPI)</t>
  </si>
  <si>
    <t xml:space="preserve">CPI offers customers a \$50 rebate, in the form of a bill credit, for
qualifying EVSE installed after April 1, 2020. For more information,
including eligibility requirements and qualifying EVSE, see the CPI
[Electric Vehicle Charger
Rebate](https://www.cpi.coop/rebates/electric-vehicle-charger-rebate)
website.
</t>
  </si>
  <si>
    <t>2021-07-13 20:40:20 UTC</t>
  </si>
  <si>
    <t>Fleet Electrification Support â€“ Portland General Electric (PGE)</t>
  </si>
  <si>
    <t xml:space="preserve">The PGE Fleet Partner Program offers commercial customers a fleet
analysis, recommendations for electrification infrastructure, and a
custom incentive and turnkey design for electric vehicle supply
equipment (EVSE) siting and installation. For more information, see the
PGE [Fleet Partner Program](https://portlandgeneral.com/fleet-charging)
website.
</t>
  </si>
  <si>
    <t>2021-07-13 20:42:13 UTC</t>
  </si>
  <si>
    <t>Public Electric Utility Cost Recovery Authorization</t>
  </si>
  <si>
    <t xml:space="preserve">A public electric utility may seek cost recovery from retail electricity
consumers for transportation electrification infrastructure. (Reference
[Senate Bill](https://www.oregonlegislature.gov/) 3055, 2021)
</t>
  </si>
  <si>
    <t>2021-10-01 21:03:46 UTC</t>
  </si>
  <si>
    <t>Electric Vehicle Supply Equipment (EVSE) Authorization at State Parks</t>
  </si>
  <si>
    <t xml:space="preserve">The Oregon State Parks and Recreation Department allows the installation
and use of state-owned public EVSE at parking spaces on state park
property. EVSE installations may be paid for through the Parks and
Recreation Transportation Electrification Fund. (Reference [House
Bill](https://www.oregonlegislature.gov/) 2290, 2021)
</t>
  </si>
  <si>
    <t>2021-10-11 20:41:35 UTC</t>
  </si>
  <si>
    <t xml:space="preserve">A corporation, company, partnership, individual or association of
individuals that supplies electricity for use in motor vehicles is not
defined as a public utility. (Reference [Oregon Revised
Statues](https://www.oregonlegislature.gov/) 757.005)
</t>
  </si>
  <si>
    <t>2003-01-01 00:00:00 UTC</t>
  </si>
  <si>
    <t>2021-10-12 13:57:52 UTC</t>
  </si>
  <si>
    <t>Alternative Fuels Tax</t>
  </si>
  <si>
    <t xml:space="preserve">Alternative fuels used to propel vehicles of any kind on public highways
are taxed at a rate determined on a gasoline gallon equivalent basis.
For more information, including applicable tax rates, see the
Pennsylvania Department of Revenue [Motor and Alternative Fuel
Taxes](https://www.revenue.pa.gov/GeneralTaxInformation/Tax%20Types%20and%20Information/MAFT/Pages/default.aspx)
website. Certain exemptions apply. (Reference Title 75 [Pennsylvania
Statutes](http://government.westlaw.com/linkedslice/default.asp?SP=pac-1000),
Part VI, Chapter 90, Section 9004)
</t>
  </si>
  <si>
    <t>Alternative Fuel Vehicle (AFV) Rebate</t>
  </si>
  <si>
    <t xml:space="preserve">The AFV Program offers rebates to assist eligible residents with the
incremental cost of the purchase or lease of new or pre-owned AFVs,
including all-electric vehicles (EVs), plug-in hybrid electric vehicles
(PHEVs), hydrogen fuel cell electric vehicles (FCEVs), compressed
natural gas (CNG) vehicles, electric motorcycles, and propane vehicles.
Eligible AFV purchase price not exceed \$50,000. Rebates are available
in the following amounts:
  Vehicle Type                                  Rebate Amount
  --------------------------------------------- ---------------
  FCEV                                          \$1,000
  EV                                            \$750
  CNG, PHEV, Propane, and Electric Motorcycle   \$500
An additional rebate of \$1,000 is available for all applicants that
meet the [low-income
requirement](https://aspe.hhs.gov/poverty-guidelines), as defined by the
U.S. Department of Health and Human Services. Applications much be
received within six months of vehicle purchase. Rebates are awarded on a
first-come, first-served basis. For more information, including forms
and detailed requirements and restrictions, see the [AFV
Rebates](http://www.dep.pa.gov/Citizens/GrantsLoansRebates/Alternative-Fuels-Incentive-Grant/Pages/Alternative-Fuel-Vehicles.aspx#.Vl9K83arSUk)
website.
(Reference Title 73 [Pennsylvania
Statutes](http://government.westlaw.com/linkedslice/default.asp?SP=pac-1000),
Chapter 18E, Section 1647.3)
</t>
  </si>
  <si>
    <t>2004-01-01 00:00:00 UTC</t>
  </si>
  <si>
    <t>2008-07-10 00:00:00 UTC</t>
  </si>
  <si>
    <t>2020-02-28 19:23:33 UTC</t>
  </si>
  <si>
    <t>http://government.westlaw.com/linkedslice/default.asp?SP=pac-1000</t>
  </si>
  <si>
    <t>Plug-In Electric Vehicle (PEV) Rebate - PECO</t>
  </si>
  <si>
    <t xml:space="preserve">PECO provides rebates of \$50 to residential customers who purchase a
new, qualified PEV. For more information, see the [PECO Driver
Rebate](https://secure.peco.com/WaysToSave/ForYourHome/Pages/PECOSmartDriverRebate.aspx)
website.
</t>
  </si>
  <si>
    <t>Neighborhood Electric Vehicle (NEV) Definition</t>
  </si>
  <si>
    <t xml:space="preserve">A NEV is defined as a four-wheeled electric vehicle that has a maximum
speed greater than 20 miles per hour (mph) but not more than 25 mph. All
vehicles must comply with the safety standards established in Title 49
of the [U.S. Code of Federal
Regulations](https://www.govinfo.gov/app/collection/cfr), section
571.500. Drivers must maintain a defined level of insurance coverage for
all registered vehicles. (Reference Title 75 [Pennsylvania
Statutes](http://government.westlaw.com/linkedslice/default.asp?SP=pac-1000)
Part I, Chapter 1, Section 102 and Part II, Chapter 17, Subchapter H,
Section 1788)
</t>
  </si>
  <si>
    <t>2014-10-22 00:00:00 UTC</t>
  </si>
  <si>
    <t>2014-11-06 17:48:13 UTC</t>
  </si>
  <si>
    <t>http://www.legis.state.pa.us/|http://government.westlaw.com/linkedslice/default.asp?SP=pac-1000</t>
  </si>
  <si>
    <t>Alternative Fuel Technical Assistance Funding (AFTA)</t>
  </si>
  <si>
    <t xml:space="preserve">The Alternative Fuels Incentive Grant (AFIG) Program provides
reimbursement grants for the installation of new or existing alternative
fuel infrastructure for fleet, workplace, residential, or public
refueling sites. Grants are available for reimbursement of 50% of the
cost, up to \$600,000, to install electric, hydrogen, propane, and
compressed natural gas fueling infrastructure. Eligible applicants
include Pennsylvania municipal authorities, political subdivisions,
non-profit entities, corporations, and limited liability companies or
partnerships incorporated or registered in the Commonwealth. For more
information, including grant guidelines and current application periods,
see the [AFIG
Program](http://www.dep.pa.gov/Citizens/GrantsLoansRebates/Alternative-Fuels-Incentive-Grant/Pages/default.aspx#.Vl9OeHarSUk)
website.
</t>
  </si>
  <si>
    <t>2017-10-23 13:26:51 UTC</t>
  </si>
  <si>
    <t>Electric Vehicle Supply Equipment (EVSE) and Hydrogen Fuel Cell Infrastructure Grants</t>
  </si>
  <si>
    <t xml:space="preserve">The Pennsylvania Department of Environmental Protection offers
competitive grants for the acquisition, installation, operation, and
maintenance of publicly available direct current (DC) fast EVSE and
hydrogen fueling infrastructure. Grant reimbursements are awarded after
project completion in the following amounts:
::: {align="center"}
  Project Type                               Maximum Reimbursement    Maximum per Award
  ---------------------------------------- ------------------------- -------------------
  DC Fast EVSE                              Up to 70% reimbursement       \$250,000
  Hydrogen Fueling - at least 250 kg/day    Up to 33% reimbursement       \$500,000
  Hydrogen Fueling - at least 100 kg/day    Up to 25% reimbursement       \$500,000
:::
Eligible project locations are transportation corridors, destination
locations, and locations that serve as community charging or fueling
hubs. This program is funded by Pennsylvania\'s portion of the
[Volkswagen Environmental Mitigation
Trust](https://www.epa.gov/enforcement/volkswagen-clean-air-act-civil-settlement).
For more information, including program guidelines, eligibility
requirements, application deadlines, and instructions, see the [Driving
Pennsylvania Forward](http://www.depgis.state.pa.us/DrivingPAForward/)
website.
</t>
  </si>
  <si>
    <t>2018-09-26 20:28:08 UTC</t>
  </si>
  <si>
    <t xml:space="preserve">The Pennsylvania Department of Environmental Protection (DEP) offers
rebates for the acquisition, installation, operation, and maintenance of
Level 2 EVSE. Eligible projects must be on publicly accessible
government-owned or non-government-owned property, at workplaces, or at
multi-unit dwellings that are not publicly accessible. Rebates are
awarded in the following amounts:
::: {align="center"}
  Project Type                     Maximum Reimbursement - Government Owned Property     Maximum Reimbursement - Non-Government Owned Property
  ------------------------------ ------------------------------------------------------ -------------------------------------------------------
  Public Access, Networked        \$4,500 per port or up to 90% of total project costs   \$4,500 per port or up to 70% of total project costs
  Public Access, Non-Networked    \$4,500 per port or up to 80% of total project costs   \$4,500 per port or up to 60% of total project costs
  No Public Access                \$3,500 per port or up to 50% of total project costs   \$3,500 per port or up to 50% of total project costs
:::
DEP must approve all project applications and processes rebates on a
first-come, first-served basis, until funds are exhausted. This program
is funded by Pennsylvania\'s portion of the [Volkswagen Environmental
Mitigation
Trust](https://www.epa.gov/enforcement/volkswagen-clean-air-act-civil-settlement).
For more information, including program guidelines, eligibility
requirements, and instructions, see the [Driving Pennsylvania
Forward](http://www.depgis.state.pa.us/DrivingPAForward/) website.
</t>
  </si>
  <si>
    <t>2018-10-22 17:20:15 UTC</t>
  </si>
  <si>
    <t xml:space="preserve">A person, corporation, or entity that owns or operates electric vehicle
supply equipment (EVSE) that is open to the public is not defined as a
public utility. Each electric distribution company must address
third-party owned and operated EVSE in its tariff. (Reference Title 52
[Pennsylvania Code](http://www.pacode.com/) 69.101 and 69.3501)
</t>
  </si>
  <si>
    <t>2018-09-10 14:01:41 UTC</t>
  </si>
  <si>
    <t>http://www.pacode.com/</t>
  </si>
  <si>
    <t>Driving PA Forward</t>
  </si>
  <si>
    <t>Alternative Fuels Incentive Grant (AFIG) Program</t>
  </si>
  <si>
    <t xml:space="preserve">The AFIG Program provides financial assistance for innovative, advanced
fuel and vehicle technology projects. Projects that result in product
commercialization and the expansion of Pennsylvania companies are
favored in the selection process. Eligible applicants include school
districts, municipal authorities, political subdivisions, non-profits,
corporations, limited liability companies or partnerships incorporated
or registered in the Commonwealth. Projects must support:
-   Incremental cost expenses relative to retrofitting vehicles to
    operate on alternative fuels as a bi-fuel, dual-fuel, or dedicated
    vehicle
-   Incremental cost expenses to purchase bi-fuel, dual-fuel, or
    dedicated vehicles
-   The cost to purchase and install the necessary fleet refueling or
    home-refueling equipment for bi-fuel, dual-fuel, or dedicated
    vehicles
-   The cost to perform research, training, development and
    demonstration of new applications or next-phase technology related
    to alternative fuel vehicles.
For more information, including forms and detailed requirements and
restrictions, see the [AFIG
Program](https://www.dep.pa.gov/Citizens/GrantsLoansRebates/Alternative-Fuels-Incentive-Grant/Pages/default.aspx)
website.
(Reference Title 73 [Pennsylvania
Statutes](http://government.westlaw.com/linkedslice/default.asp?SP=pac-1000),
Chapter 18E, Section 1647.3)
</t>
  </si>
  <si>
    <t>1992-01-01 00:00:00 UTC</t>
  </si>
  <si>
    <t>2018-12-11 17:54:29 UTC</t>
  </si>
  <si>
    <t>State Plug-In Electric Vehicle (PEV) Acquisition Requirements</t>
  </si>
  <si>
    <t xml:space="preserve">Pennsylvania state agencies must replace 25% of their passenger car
fleets with PEVs by 2025 and evaluate fleet utilization for vehicle
miles traveled reductions. Agencies must collectively reduce all energy
consumption by 3% annually, with a 21% reduction from a 2017 baseline by
2025. To meet these goals, the Governor\'s Green Government Council was
reestablished to work with state agencies to oversee the development and
implementation of procedures to reduce greenhouse gas emissions and
energy usage. (Reference [Executive
Order](https://www.oa.pa.gov/Policies/eo/Pages/default.aspx) 2019-01,
2019)
</t>
  </si>
  <si>
    <t>2019-01-08 00:00:00 UTC</t>
  </si>
  <si>
    <t>2019-02-06 22:36:51 UTC</t>
  </si>
  <si>
    <t>https://www.oa.pa.gov/Policies/eo/Pages/default.aspx</t>
  </si>
  <si>
    <t>Plug-In Electric Vehicle (PEV) Credit â€“ Duquesne Light Company (DLC)</t>
  </si>
  <si>
    <t xml:space="preserve">DLC offers a one-time bill credit of \$60 to residential customers who
purchase or lease a PEV. For more information, including how to apply,
see the DLC [Electric
Vehicles](https://www.duquesnelight.com/energy-money-savings/electric-vehicles)
website.
</t>
  </si>
  <si>
    <t>2019-04-23 18:13:53 UTC</t>
  </si>
  <si>
    <t>2020-08-03 15:36:29 UTC</t>
  </si>
  <si>
    <t>Residential Plug-in Electric Vehicle (PEV) Rebate â€“ Duquesne Light Company (DLC)</t>
  </si>
  <si>
    <t xml:space="preserve">DLC offers residential customers a rebate at the point-of-sale for the
purchase of a new, pre-owned, or leased PEV from select dealerships. New
all-electric vehicles may qualify for a rebate of up to \$2,000 and new
plug-in hybrid electric vehicles may qualify for a rebate up to \$1,000.
Pre-owned or leased PEVs are eligible for a \$1,000 rebate. For more
information, including eligibility criteria, see the DLC [Electric
Vehicle Rebate](https://ev.duquesnelight.com/incentives/) website.
</t>
  </si>
  <si>
    <t>2020-11-11 14:50:51 UTC</t>
  </si>
  <si>
    <t>Commercial Electric Vehicle Supply Equipment (EVSE) Rebate - PECO</t>
  </si>
  <si>
    <t xml:space="preserve">PECO offers commercial customers a rebate of for the purchase and
installation of Level 2 EVSE. Rebate awards are \$500 per EVSE, up to
\$1,500, and available on a first-come, first-served basis. Rebate
recipients must share EVSE utilization data upon request for three years
after project completion. For more information, see PECO [Electric
Vehicles](https://www.peco.com/SmartEnergy/InnovationTechnology/Pages/ElectricVehiclesL3.aspx)
website.
</t>
  </si>
  <si>
    <t>2021-11-02 19:35:27 UTC</t>
  </si>
  <si>
    <t>Alternative Fuel Vehicle (AFV) and Zero Emission Vehicle (ZEV) Acquisition Requirements</t>
  </si>
  <si>
    <t xml:space="preserve">To reduce fuel consumption and pollution emissions, and purchase
vehicles that provide the best value on a life cycle cost basis, the
state must take the following actions:
-   At least 75% of state motor vehicle acquisitions must be AFVs, and
    the remaining 25% must be HEVs to the greatest extent possible. By
    2025, 25% of state motor vehicle acquisitions must be ZEVs;
-   All new light-duty trucks in the state fleet must achieve a minimum
    city fuel economy of 19 miles per gallon (mpg) and achieve at least
    a Low Emission Vehicle certification, and all new passenger vehicles
    in the state fleet must achieve a minimum city fuel economy of 23
    mpg;
-   All state agencies must purchase the most economical,
    fuel-efficient, and lowest emission vehicles appropriate to meet
    requirements and discourage the purchase of sport utility vehicles;
-   All state agencies must purchase low rolling resistance tires with
    superior tread life for state vehicles when possible; and
-   All state vehicles must be maintained according to manufacturer
    specifications, including specified tire pressures and ratings.
The state must also prepare an annual report to the governor on
compliance with these goals. (Reference [Executive Order
15-17](http://www.energy.ri.gov/documents/leadbyexample/ExecOrder15-17.pdf),
2015, and [Executive Order
05-13](https://afdc.energy.gov/files/pdfs/Exec_order_5_13_green_clean_vehicles.pdf),
2005)
</t>
  </si>
  <si>
    <t>2005-08-22 00:00:00 UTC</t>
  </si>
  <si>
    <t>2015-12-08 00:00:00 UTC</t>
  </si>
  <si>
    <t>2021-02-05 00:00:00 UTC</t>
  </si>
  <si>
    <t>http://www.energy.ri.gov/documents/leadbyexample/ExecOrder15-17.pdf|http://www.afdc.energy.gov/pdfs/Exec_order_5_13_green_clean_vehicles.pdf</t>
  </si>
  <si>
    <t>Alternative Fuel Vehicle (AFV) Tax Exemption Authorization - Warren</t>
  </si>
  <si>
    <t xml:space="preserve">The town of Warren may allow excise tax exemptions of up to \$100 for
qualified AFVs registered in Warren. Qualified vehicles must be
primarily fueled with one of the following: an electric motor drawing
current from rechargeable batteries or fuel cells; gas produced from
biomass, where biomass is defined as any organic material other than
oil, natural gas, and coal; liquid, gaseous or solid synthetic fuels
produced from coal; or coke or coke gas. (Reference [Rhode Island
General Laws](http://webserver.rilin.state.ri.us/Statutes/) 44-34-14)
</t>
  </si>
  <si>
    <t>http://webserver.rilin.state.ri.us/Statutes/</t>
  </si>
  <si>
    <t>Petroleum Reduction Initiative</t>
  </si>
  <si>
    <t xml:space="preserve">The Petroleum Savings and Independence Advisory Commission (Commission)
was established to provide recommendations and monitor programs designed
to reduce the state's dependence on petroleum-based fuels in the
transportation and heating sectors. Established targets may not provide
less than a 30% overall reduction in petroleum consumption from 2007
levels by 2030 and a 50% overall reduction from 2007 levels by 2050.
Recommendations will include those related to incentives, plug-in
electric vehicle deployment, implementation of a clean fuels standard,
and land use planning. The Commission must report on monitoring
activities to the General Assembly at least every two years. The
Commission must also continue to evaluate the state's progress toward
meeting petroleum-reduction goals and make recommendations to the
General Assembly as necessary. (Reference [Rhode Island General
Laws](http://webserver.rilin.state.ri.us/Statutes/) 42-140.4)
</t>
  </si>
  <si>
    <t>2012-06-19 00:00:00 UTC</t>
  </si>
  <si>
    <t xml:space="preserve">Rhode Island joined California, Connecticut, Maine, Maryland,
Massachusetts, New Jersey, New York, Oregon, and Vermont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[Multi-State ZEV Task
Force](https://www.nescaum.org/topics/zero-emission-vehicles) website.
</t>
  </si>
  <si>
    <t>2018-06-25 19:43:14 UTC</t>
  </si>
  <si>
    <t>Electric Drive Vehicle License Plates</t>
  </si>
  <si>
    <t xml:space="preserve">The Rhode Island Division of Motor Vehicles may issue special vehicle
license plates to owners of electric drive vehicles, including those
powered in whole or in part by a storage battery. Eligible vehicles
include hybrid electric, plug-in hybrid electric, and all-electric
vehicles registered as electric drive vehicles in the state. (Reference
[Rhode Island General
Laws](http://webserver.rilin.state.ri.us/Statutes/) 31-3-101)
</t>
  </si>
  <si>
    <t>2014-07-02 00:00:00 UTC</t>
  </si>
  <si>
    <t>2014-07-10 19:58:51 UTC</t>
  </si>
  <si>
    <t>State Agency Coordination to Address Climate Change</t>
  </si>
  <si>
    <t xml:space="preserve">The Rhode Island Executive Climate Change Coordinating Council (EC4) was
established to coordinate efforts between state agencies to reduce
greenhouse gas (GHG) emissions. The EC4will pursue GHG emissions
reductions of 10% below 1990 levels by 2020, 45% below 1990 levels by
2035, and 80% below 1990 levels by 2050. State agencies must assist EC4
to develop programs to encourage state employees to reduce vehicle miles
traveled and use public transportation when available. The Council will
also work with municipalities to encourage sustainability; identify
federal, state, and private funding opportunities that can be leveraged
to reduce emissions in Rhode Island; and develop GHG emissions reduction
strategies. The Council submitted [a
plan](http://climatechange.ri.gov/documents/riggerr16.pdf) in December
2016 with suggested strategies for GHG emissions reduction activities to
the governor. The EC4 and the State Chief Resiliency Officer submitted a
statewide [Action Plan to Stand Up to Climate
Change](http://climatechange.ri.gov/resiliency/) and to the governor in
July 2018. (Reference [Rhode Island General
Laws](http://webserver.rilin.state.ri.us/Statutes/) 42-6.2)
</t>
  </si>
  <si>
    <t>2014-09-29 22:55:33 UTC</t>
  </si>
  <si>
    <t>AFTMKTCONV|BIOD|ETH|ELEC|EFFEC|HEV|HY|IR|NG|NEVS|OTHER|PHEV|LPG</t>
  </si>
  <si>
    <t>http://webserver.rilin.state.ri.us/legislation/|http://webserver.rilin.state.ri.us/Statutes/</t>
  </si>
  <si>
    <t xml:space="preserve">Vehicles powered exclusively by electricity are exempt from state
emissions control inspections. For more information, see the [Rhode
Island Emissions and Safety Testing
Program](https://www.riinspection.org/) website. (Reference [Rhode
Island General Laws](http://webserver.rilin.state.ri.us/Statutes/)
31-47.1-5)
</t>
  </si>
  <si>
    <t>1993-08-26 00:00:00 UTC</t>
  </si>
  <si>
    <t>http://webserver.rilin.state.ri.us/Statutes</t>
  </si>
  <si>
    <t>Plug-In Electric Vehicle (PEV) Discounts - People's Power &amp; Light (PP&amp;L)</t>
  </si>
  <si>
    <t xml:space="preserve">PP&amp;L\'s Drive Green with PP&amp;L program provides discounts on qualified
PEVs purchased or leased from participating dealerships. The discount
program is available to all consumers, including those that are not in
PP&amp;L\'s service territory. For more information, including participating
dealerships and the discounts they offer, see the [Drive Green with
PP&amp;L](https://greenenergyconsumers.org/drivegreen) website.
</t>
  </si>
  <si>
    <t>2016-11-14 19:24:28 UTC</t>
  </si>
  <si>
    <t xml:space="preserve">Clean Diesel Grant </t>
  </si>
  <si>
    <t xml:space="preserve">The Rhode Island Clean Diesel Fund provides companies with reimbursement
grants to reduce emissions from heavy-duty diesel vehicles. Qualified
vehicle improvements include vehicle replacements, engine repowers,
conversions to alternative vehicle fuels, idle reduction technologies,
and other fuel-efficient technologies. To be eligible, vehicles must be
registered with the Rhode Island Department of Motor Vehicles, and 50%
of the vehicle miles travelled or hours of operation must be in Rhode
Island for at least five years following receiving the grant. (Reference
[Rhode Island General
Laws](http://webserver.rilin.state.ri.us/Statutes/) 31-47.3-5.1).
</t>
  </si>
  <si>
    <t>2016-06-24 00:00:00 UTC</t>
  </si>
  <si>
    <t>2017-04-04 14:13:19 UTC</t>
  </si>
  <si>
    <t>AFTMKTCONV|BIOD|ETH|ELEC|EFFEC|HY|IR|NG|OTHER|LPG</t>
  </si>
  <si>
    <t>http://status.rilin.state.ri.us/|http://webserver.rilin.state.ri.us/Statutes/</t>
  </si>
  <si>
    <t>Plug-In Electric Vehicle (PEV) Charging Parking Restriction</t>
  </si>
  <si>
    <t xml:space="preserve">No person can stop, stand, or park a vehicle in a parking space where
there is a PEV charging station and signage indicating that parking is
for PEV charging only, unless the vehicle is connected to the charging
equipment. Violations will be subject to a fine of \$85. (Reference
[Rhode Island General
Laws](http://webserver.rilin.state.ri.us/Statutes/) 31-21-18 and
31-41.1-4)
</t>
  </si>
  <si>
    <t>2017-07-19 00:00:00 UTC</t>
  </si>
  <si>
    <t>2017-10-06 15:11:21 UTC</t>
  </si>
  <si>
    <t>http://webserver.rilin.state.ri.us/Statutes/|http://webserver.rilin.state.ri.us/Statutes/</t>
  </si>
  <si>
    <t>Electric Vehicle Supply Equipment (EVSE) Incentive Program</t>
  </si>
  <si>
    <t xml:space="preserve">The Rhode Island Office of Energy Resources (OER) offers financial
incentives through the Electrify RI Program for the installation of new
EVSE at Rhode Island workplaces, multi-unit dwellings, government
properties, and publicly accessible locations. Funds are awarded on a
first-come, first-served basis. This incentive program is funded by
Rhode Island's portion of the [Volkswagen Environmental Mitigation
Trust](https://www.epa.gov/enforcement/volkswagen-clean-air-act-civil-settlement).
For more information, including program guidelines, grant amounts, and
funding availability, see the OER [Electrify Rhode
Island](http://www.energy.ri.gov/electrifyri.php) website.
</t>
  </si>
  <si>
    <t>2019-12-19 16:50:59 UTC</t>
  </si>
  <si>
    <t>2020-08-03 15:37:50 UTC</t>
  </si>
  <si>
    <t>Electric Vehicle Supply Equipment (EVSE) Incentive â€“ National Grid</t>
  </si>
  <si>
    <t xml:space="preserve">National Grid offers commercial customers rebates of up to 100% of
installation costs for select Level 2 or Direct Current (DC) Fast EVSE
at workplaces, businesses, multi-unit dwellings, universities, and
medical campuses. For more information, including eligible equipment,
see the National Grid [Electric Transportation and Charging
Programs](https://www.nationalgridus.com/RI-Business/Energy-Saving-Programs/Electric-Vehicle-Charging-Station-Program)
website.
</t>
  </si>
  <si>
    <t>2021-02-05 16:48:01 UTC</t>
  </si>
  <si>
    <t>STATION|FLEET|GOV|MUD|OTHER</t>
  </si>
  <si>
    <t>Fleet Advisory Services â€“ National Grid</t>
  </si>
  <si>
    <t xml:space="preserve">National Grid offers advisory services to support the electrification of
up to 12 Rhode Island-based fleets. Eligible fleets include light-duty
corporate, medium- and heavy-duty government, public transit, and
municipal school bus fleets. For more information, see the National Grid
[Electric Transportation and Charging
Programs](https://www.nationalgridus.com/RI-Business/Energy-Saving-Programs/Electric-Vehicle-Charging-Station-Program)
website.
</t>
  </si>
  <si>
    <t>2021-02-05 16:50:47 UTC</t>
  </si>
  <si>
    <t xml:space="preserve">Direct Current (DC) Fast Electric Vehicle Supply Equipment (EVSE) Credits â€“ National Grid  </t>
  </si>
  <si>
    <t xml:space="preserve">National Grid commercial customers operating publicly-accessible DC Fast
EVSE an electric bill credit to offset the distribution demand charge.
Credits are awarded on a first-come, first-served basis. For more
information, including eligibility requirements, see the National Grid
[Electric Transportation and Charging
Programs](https://www.nationalgridus.com/RI-Business/Energy-Saving-Programs/Electric-Vehicle-Charging-Station-Program)
website.
</t>
  </si>
  <si>
    <t>2021-02-05 16:53:25 UTC</t>
  </si>
  <si>
    <t>Electric Transit Bus Pilot and Replacement Program</t>
  </si>
  <si>
    <t xml:space="preserve">The Rhode Island Public Transit Authority (RIPTA) is responsible for
implementing the [RIPTA Zero Emissions Vehicle
Program](https://www.ripta.com/electric-bus/) to evaluate electric
transit buses to replace retired diesel buses. This program is part of
Rhode Island's [Beneficiary Mitigation
Plan](http://www.dem.ri.gov/programs/air/documents/vwmitplanf.pdf) and
is funded by Rhode Island's portion of the [Volkswagen Environmental
Mitigation
Trust](https://www.epa.gov/enforcement/volkswagen-clean-air-act-civil-settlement).
For more information see the Rhode Island Department of Environmental
Management [Volkswagen
Settlement](http://www.dem.ri.gov/programs/air/vwsettle.php) website.
</t>
  </si>
  <si>
    <t>2021-02-05 17:02:31 UTC</t>
  </si>
  <si>
    <t xml:space="preserve">A company that provides alternative fuel or energy sources for use as a
motor vehicle fuel or energy source is not defined as a public utility.
(Reference [Rhode Island
Code](http://webserver.rilegislature.gov/Statutes/TITLE39/39-1/39-1-2.HTM)
39-1-2)
</t>
  </si>
  <si>
    <t>2021-07-21 18:15:13 UTC</t>
  </si>
  <si>
    <t>Electric Vehicle Supply Equipment (EVSE) Infrastructure Development Support</t>
  </si>
  <si>
    <t xml:space="preserve">The Rhode Island Department of Transportation, along with the Division
of Motor Vehicles and the Office of Energy Resources, must develop a
statewide public EVSE plan by January 1, 2022. (Reference [Senate
Bill](https://www.rilegislature.gov/pages/legislation.aspx) 0994, 2021)
</t>
  </si>
  <si>
    <t>2021-07-13 00:00:00 UTC</t>
  </si>
  <si>
    <t>2021-10-13 15:07:04 UTC</t>
  </si>
  <si>
    <t>https://www.rilegislature.gov/pages/legislation.aspx</t>
  </si>
  <si>
    <t>State Agency Preference for Alternative Fuel and Advanced Vehicles</t>
  </si>
  <si>
    <t xml:space="preserve">State agencies purchasing motor vehicles must give preference to hybrid,
plug-in hybrid electric, all-electric, biodiesel, hydrogen, fuel cell,
or flexible fuel vehicles when the performance, quality, and anticipated
life cycle costs are comparable to other available motor vehicles.
(Reference [South Carolina Code of
Laws](http://www.scstatehouse.gov/code/statmast.php) 1-11-310)
</t>
  </si>
  <si>
    <t>2008-04-28 00:00:00 UTC</t>
  </si>
  <si>
    <t>BIOD|ETH|ELEC|HEV|HY|PHEV</t>
  </si>
  <si>
    <t>http://www.scstatehouse.gov/code/statmast.php</t>
  </si>
  <si>
    <t>Alternative Fuel Vehicle (AFV) Revolving Loan Program for Public Entities</t>
  </si>
  <si>
    <t xml:space="preserve">The South Carolina Energy Office (SCEO) provides low interest loans for
a variety of energy efficiency improvements, including AFV conversions
and incremental costs, with qualified project payback periods. Eligible
recipients include state agencies, local governments, public colleges
and universities, school districts, and private non-profit
organizations. Private non-profit organizations and local government
entities may be eligible for loans of up to 100% of eligible project
costs ranging from \$25,000 to \$500,000 per state fiscal year. For
state agencies and public educational institutions, SCEO will provide
70% of each project\'s funding as a loan and entities may also be
eligible for ConserFund Plus grant of up to 30% project cost. For more
information, see the
[ConserFund](http://www.energy.sc.gov/incentives/conserfund) website.
(Reference [South Carolina Code of
Laws](http://www.scstatehouse.gov/code/statmast.php) 48-52-650)
</t>
  </si>
  <si>
    <t>1992-07-01 00:00:00 UTC</t>
  </si>
  <si>
    <t>2016-08-09 17:48:52 UTC</t>
  </si>
  <si>
    <t>Alternative Fuel Vehicle (AFV) Revolving Loan Program for Private Entities</t>
  </si>
  <si>
    <t xml:space="preserve">The South Carolina Business Development Corporation provides low
interest loans for a variety of energy efficiency improvements,
including AFV conversions and incremental costs, with qualified project
payback periods. Eligible recipients include businesses and industries;
utilities, and non-profit organizations. Government entities may be
eligible under special conditions. The loan may cover up to 100% of the
project costs ranging from \$50,000 to \$1 million. Repayment terms
vary. For more information, including application deadlines, see the
[Energy Efficiency Revolving
Loan](http://www.businessdevelopment.org/eerl.html) website. (Reference
[South Carolina Code of
Laws](http://www.scstatehouse.gov/code/statmast.php) 48-52-650)
</t>
  </si>
  <si>
    <t>2017-08-09 12:45:20 UTC</t>
  </si>
  <si>
    <t>Plug-In Electric Vehicle (PEV) Cost Recovery</t>
  </si>
  <si>
    <t xml:space="preserve">A public electric utility may seek recovery of the costs associated with
programs and resources related to distributed energy resources and load
management technologies, including PEV charging, as part of a rate case
filing through the South Carolina Public Service Commission. (Reference
[South Carolina Code of
Laws](http://www.scstatehouse.gov/code/statmast.php) 58-39-120 and
58-39-130)
</t>
  </si>
  <si>
    <t>2014-06-16 00:00:00 UTC</t>
  </si>
  <si>
    <t>2014-09-17 17:15:56 UTC</t>
  </si>
  <si>
    <t>http://www.scstatehouse.gov/index.php|http://www.scstatehouse.gov/code/statmast.php</t>
  </si>
  <si>
    <t>Alternative Fuel Vehicle Fee</t>
  </si>
  <si>
    <t xml:space="preserve">Owners of plug-in electric vehicles and fuel cell electric vehicles must
pay a biennial fee of \$120, in addition to standard registration fees.
Hybrid electric vehicle owners must pay a biennial fee of \$60.
(Reference [South Carolina Code of
Laws](http://www.scstatehouse.gov/code/statmast.php) 56-3-645 and
12-28-110(39))
</t>
  </si>
  <si>
    <t>2017-08-09 12:53:08 UTC</t>
  </si>
  <si>
    <t>Alternative Fuel Project Grants</t>
  </si>
  <si>
    <t xml:space="preserve">The South Carolina Office of Regulatory Staff-Energy Office (Energy
Office) awards grants for alternative fuel demonstration projects.
Projects may receive grants of up to \$10,000. Eligible applicants
include state agencies, local governments, public colleges and
universities, K-12 public schools, and non-profit organizations. For
more information, including how to apply, see the Energy Office's
[Loans, Grants &amp; Tax Incentives](http://energy.sc.gov/incentives/grants)
website.
</t>
  </si>
  <si>
    <t>2019-05-01 16:27:33 UTC</t>
  </si>
  <si>
    <t>Plug-in Electric Vehicle (PEV) Charging Rebate - Duke Energy</t>
  </si>
  <si>
    <t xml:space="preserve">Duke Energy offers residential customers a rebate of up to \$1,000 for
participating in a managed charging program for PEVs. For more
information, visit the Duke Energy [Electric
Vehicles](https://www.duke-energy.com/Energy-Education/Energy-Savings-And-Efficiency/Electric-Vehicles/EV-Initiatives)
website.
</t>
  </si>
  <si>
    <t>2021-06-14 17:41:58 UTC</t>
  </si>
  <si>
    <t>Electric Vehicle Supply Equipment (EVSE) Rebate - Santee Cooper</t>
  </si>
  <si>
    <t xml:space="preserve">Santee Cooper offers residential customers a rebate of up to \$500 for
the purchase of a qualified Level 2 EVSE. For more information, see the
Santee Cooper [Electric
Vehicles](https://www.santeecooper.com/Save-Energy-Money/Electric-Vehicles/Index.aspx)
website.
</t>
  </si>
  <si>
    <t>2021-10-22 14:52:49 UTC</t>
  </si>
  <si>
    <t>Diesel Emission Reduction Grants</t>
  </si>
  <si>
    <t xml:space="preserve">The South Dakota Department of Environment and Natural Resources (DENR)
administers the Clean Diesel Grant Program for bus diesel emission
reduction projects. Projects are funded by South Dakota's portion of the
[Volkswagen Environmental Mitigation
Trust](https://www.epa.gov/enforcement/volkswagen-clean-air-act-civil-settlement)
and the U.S. EPA's [Diesel Emission Reduction Act (DERA)
Program](https://www.epa.gov/cleandiesel). For more information,
including how to apply, see the South Dakota [Clean Diesel Grant
Program](https://denr.sd.gov/des/aq/aadera.aspx) website.
</t>
  </si>
  <si>
    <t xml:space="preserve">The South Dakota Department of Environment and Natural Resources may use
funds awarded to South Dakota through the [Volkswagen Environmental
Mitigation
Trust](https://www.epa.gov/enforcement/volkswagen-clean-air-act-civil-settlement)
to issue grants for the reduction of nitrogen oxide air emissions from
mobile sources in the state. The funds are deposited into a Clean Air
Act Settlement fund.
(Reference [South Dakota Statutes](https://sdlegislature.gov/) 34A-1-63
and 36A-1-64)
</t>
  </si>
  <si>
    <t>2020-05-11 18:00:01 UTC</t>
  </si>
  <si>
    <t>BIOD|ETH|ELEC|HEV|IR|NG|PHEV|LPG</t>
  </si>
  <si>
    <t>https://sdlegislature.gov/</t>
  </si>
  <si>
    <t xml:space="preserve">PEVs owners must pay an annual fee of \$50, in addition to standard
vehicle registration fees. (Reference South Dakota [House
Bill](https://sdlegislature.gov/) 1053, 2021)
</t>
  </si>
  <si>
    <t>2021-02-22 00:00:00 UTC</t>
  </si>
  <si>
    <t>2021-04-10 17:29:47 UTC</t>
  </si>
  <si>
    <t>https://sdlegislature.gov/Session/Bills/44</t>
  </si>
  <si>
    <t>Alternative Fuel and Fuel-Efficient Vehicle Acquisition and Use Requirements</t>
  </si>
  <si>
    <t xml:space="preserve">The Tennessee Department of General Services must ensure that at least
25% of newly purchased passenger motor vehicles procured for use in
areas designated as ozone nonattainment areas are all-electric vehicles
(EVs), hybrid electric vehicles (HEVs), natural gas vehicles (NGVs), or
propane powered vehicles, provided that such vehicles are available at
the time of procurement. If these vehicles are not available,
conventional gasoline vehicles achieving an average fuel economy of at
least 25 miles per gallon (mpg) may satisfy the requirement. In areas
not designated as ozone nonattainment areas, at least 25% of newly
purchased passenger motor vehicles must be EVs, HEVs, NGVs, propane
powered vehicles, or conventional gasoline vehicles achieving an average
fuel economy of at least 25 mpg. For non-passenger vehicles, state
fleets must make a reasonable effort to purchase at least 5% of these
vehicles as natural gas or propane vehicles.
State fleets must make every effort to ensure that 100% of newly
purchased motor vehicles are energy-efficient vehicles. Energy-efficient
vehicles are defined as passenger vehicles that use alternative fuels,
as defined by the Energy Policy Act of 1992; HEVs; conventional gasoline
vehicles achieving an average fuel economy of at least 25 mpg; or
vehicles powered by ultra-low sulfur diesel achieving an average fuel
economy of at least 30 mpg. Additionally, state agencies should use
ethanol and biodiesel in appropriate state-owned vehicles whenever
possible and support the development of biofuels fueling infrastructure.
The Tennessee Department of General Services must inventory the state\'s
passenger vehicle fleet and prepare annual progress reports that outline
the fleet\'s cost savings, pollution avoidance, and petroleum
displacement.
(Reference [Tennessee Code](http://www.lexisnexis.com/hottopics/tncode)
4-3-1109)
</t>
  </si>
  <si>
    <t>2013-06-07 00:00:00 UTC</t>
  </si>
  <si>
    <t>BIOD|ETH|ELEC|EFFEC|HEV|HY|NG|LPG</t>
  </si>
  <si>
    <t>http://www.lexisnexis.com/hottopics/michie/|http://www.state.tn.us/sos/pub/execorders/index.htm</t>
  </si>
  <si>
    <t xml:space="preserve">In addition to standard registration fees, PEV owners must pay an annual
fee of \$100. Low-speed and medium-speed vehicles are exempt from the
fee. (Reference [Tennessee
Code](http://www.lexisnexis.com/hottopics/tncode/) 55-4-116)
</t>
  </si>
  <si>
    <t>2017-04-26 00:00:00 UTC</t>
  </si>
  <si>
    <t>2017-05-11 21:33:01 UTC</t>
  </si>
  <si>
    <t>http://wapp.capitol.tn.gov/apps/billsearch/BillSearchAdvanced.aspx</t>
  </si>
  <si>
    <t xml:space="preserve">The Tennessee Department of Environment and Conservation (TDEC) provides
funding for the repower or replacement of Class 4-8 shuttle and transit
buses, Class 4-7 local freight trucks, and Class 8 local freight trucks
and port drayage trucks, with alternative fuel or all-electric models.
Alternative fuels include, but are not limited to, compressed natural
gas, propane, and hybrid electric technologies. Funding is also
available for light-duty EVSE. Private, public, and non-profit
organizations, including state, local, and tribal governments, are
eligible for funding. This grant program is funded by Tennessee\'s
portion of the [Volkswagen Environmental Mitigation
Trust](https://www.epa.gov/enforcement/volkswagen-clean-air-act-civil-settlement).
For more information, including funding availability, see the TDEC
[Project
Solicitations](https://www.tn.gov/environment/program-areas/energy/state-energy-office--seo-/tennessee-and-the-volkswagen-diesel-settlement/project-solicitations.html)
website.
</t>
  </si>
  <si>
    <t>2019-06-06 21:11:06 UTC</t>
  </si>
  <si>
    <t>ELEC|HEV|NG|PHEV|LPG</t>
  </si>
  <si>
    <t>Electric Vehicle Supply Equipment (EVSE) Rebate â€“ Knoxville Utility Board (KUB)</t>
  </si>
  <si>
    <t xml:space="preserve">KUB offers residential customers rebate up to \$400 for the purchase and
installation of a Level 2 EVSE. For more information, including the
application, please visit the [KUB Electric
Vehicle](https://www.kub.org/about/environment/ev-charger-rebate-program)
website.
</t>
  </si>
  <si>
    <t>2019-12-16 22:50:51 UTC</t>
  </si>
  <si>
    <t>Commercial Time-of-Use Rate (TOU) - Tennessee Valley Authority (TVA)</t>
  </si>
  <si>
    <t xml:space="preserve">TVA offers a commercial TOU rate for customers with direct current fast
(DC fast) charger electric vehicle supply equipment. TOU rates are
available through TVA Local Power Company partners. For more information
on eligible power companies, see TVA\'s [Local Power Company
Partners](https://www.kub.org/about/environment/ev-charger-rebate-program)
page.
</t>
  </si>
  <si>
    <t>2021-07-14 15:01:58 UTC</t>
  </si>
  <si>
    <t>Clean Vehicle and Infrastructure Grants</t>
  </si>
  <si>
    <t xml:space="preserve">The Texas Commission on Environmental Quality (TCEQ) administers the
Emissions Reduction Incentive Grants (ERIG) Program and Rebate Grants
Program as part of the Texas Emissions Reduction Plan (TERP). The ERIG
Program provides grants for various types of clean air projects to
improve air quality in the state\'s nonattainment areas and other
affected counties. Eligible projects include those that involve
replacement, retrofit, repower, or lease or purchase of new heavy-duty
vehicles; alternative fuel dispensing infrastructure; idle reduction and
electrification infrastructure; and alternative fuel use. The Rebate
Grants Program provides grants to upgrade or replace diesel heavy-duty
vehicles and non-road equipment. Qualifying projects must reduce
emissions of nitrogen oxides or other pollutants by at least 25% as
compared to baseline levels and must meet operational and fuel usage
requirements. For more information, including eligibility and the
application form, see the TCEQ
[TERP](https://www.tceq.texas.gov/airquality/terp/programs) website.
(Reference [Texas Statutes](http://www.statutes.legis.state.tx.us/)
Health and Safety Code 386 and [Texas Administrative
Code](http://www.sos.state.tx.us/tac/index.shtml) 114.620-114.629)
</t>
  </si>
  <si>
    <t>2018-06-18 15:30:15 UTC</t>
  </si>
  <si>
    <t>http://www.statutes.legis.state.tx.us/</t>
  </si>
  <si>
    <t>Clean Fleet Grants</t>
  </si>
  <si>
    <t xml:space="preserve">The Texas Commission on Environmental Quality (TCEQ) administers the
Texas Clean Fleet Program (TCFP) as part of the Texas Emissions
Reduction Plan (TERP). The TCFP provides grants to fleets to replace
existing fleet vehicles with alternative fuel vehicles (AFVs) or hybrid
electric vehicles (HEVs). An entity that operates a fleet of at least 75
vehicles and commits to placing 20 or more qualifying vehicles in
service for use in the Clean Transportation Zone may be eligible.
Qualifying AFV or HEV replacements must reduce emissions of nitrogen
oxides or other pollutants by at least 25% as compared to baseline
levels and must replace vehicles that meet operational and fuel usage
requirements. Neighborhood electric vehicles do not qualify. For more
information, including current application periods, see the TCEQ
[TERP](https://www.tceq.texas.gov/airquality/terp/programs) website.
(Reference [Texas Statutes](http://www.statutes.legis.state.tx.us/),
Health and Safety Code 386 and 392, and [Texas Administrative
Code](http://www.sos.state.tx.us/tac/index.shtml) 114.650-114.658)
</t>
  </si>
  <si>
    <t>2009-06-19 00:00:00 UTC</t>
  </si>
  <si>
    <t>2017-06-12 00:00:00 UTC</t>
  </si>
  <si>
    <t>2017-08-10 20:04:28 UTC</t>
  </si>
  <si>
    <t>http://www.statutes.legis.state.tx.us/|http://www.sos.state.tx.us/tac/index.shtml/|http://www.sos.state.tx.us/tac/index.shtml/</t>
  </si>
  <si>
    <t>Alternative Fuel Use and Vehicle Acquisition Requirements</t>
  </si>
  <si>
    <t xml:space="preserve">State agency fleets with more than 15 vehicles, excluding emergency and
law enforcement vehicles, may not purchase or lease a motor vehicle
unless the vehicle uses natural gas, propane, ethanol or fuel blends of
at least 85% ethanol (E85), methanol or fuel blends of at least 85%
methanol (M85), biodiesel or fuel blends of at least 20% biodiesel
(B20), or electricity (including plug-in hybrid electric vehicles).
Waivers may be granted for fleets if the fleet will operate primarily in
areas where neither the state agency or a supplier can reasonably be
expected to establish adequate fueling infrastructure for these fuels or
the agency is unable to obtain equipment or fueling facilities necessary
to operate alternative fuel vehicles at a cost that is no greater than
the net costs of using conventional fuels.
Covered state agency fleets must consist of at least 50% of vehicles
that are able to operate on alternative fuels and use these fuels at
least 80% of the time the vehicles are driven. Covered state agencies
may meet these requirements through the purchase of new vehicles or the
conversion of existing vehicles. State agencies that purchase passenger
vehicles or other ground transportation vehicles for general use must
ensure that at least 25% of the vehicles purchased during any state
fiscal biennium, other than exempted vehicles, meet or exceed federal
Tier II, Bin 3 emissions standards.
(Reference [Texas Statutes](http://www.statutes.legis.state.tx.us/),
Government Code 2158.004-2158.009)
</t>
  </si>
  <si>
    <t>BIOD|ETH|ELEC|NG|PHEV|LPG</t>
  </si>
  <si>
    <t>Electric Vehicle Supply Equipment (EVSE) Incentive - Austin Energy</t>
  </si>
  <si>
    <t xml:space="preserve">Plug-in electric vehicle owners in the Austin Energy service area may be
eligible for a rebate of 50% of the cost to purchase and install a
qualified Level 2 EVSE, up to \$1,200. For additional information, see
the Austin Energy [Home
Charging](https://austinenergy.com/ae/green-power/plug-in-austin/home-charging)
website.
</t>
  </si>
  <si>
    <t>2011-05-31 00:00:00 UTC</t>
  </si>
  <si>
    <t xml:space="preserve">Any public school district or charter school may receive a grant through
the Texas Commission on Environmental Quality (TCEQ) to pay for the
incremental costs to replace school buses or install diesel oxidation
catalysts, diesel particulate filters, emission-reducing add-on
equipment, and other emissions reduction technologies in qualified
school buses. Furthermore, funds may also be used to purchase qualifying
fuels, including any liquid or gaseous fuel or additive registered or
verified by the U.S. Environmental Protection Agency (other than
standard gasoline or diesel) that provides particulate matter emission
reductions. For more information, see the TCEQ [Texas Emissions
Reduction Plan](https://www.tceq.texas.gov/airquality/terp/programs)
website. (Reference [Texas
Statutes](http://www.statutes.legis.state.tx.us/), Health and Safety
Code 390, and [Texas Administrative
Code](http://www.sos.state.tx.us/tac/index.shtml) 114.640-114.648)
</t>
  </si>
  <si>
    <t>2017-08-10 20:32:54 UTC</t>
  </si>
  <si>
    <t>AFTMKTCONV|BIOD|ETH|ELEC|EFFEC|HY|NG|OTHER|PHEV|LPG</t>
  </si>
  <si>
    <t>http://www.sos.state.tx.us/tac/index.shtml/|http://www.capitol.state.tx.us/BillLookup/BillNumber.aspx|http://www.statutes.legis.state.tx.us/</t>
  </si>
  <si>
    <t>Alternative Fuel Vehicle (AFV) Registration Tracking Program</t>
  </si>
  <si>
    <t xml:space="preserve">The Texas Department of Motor Vehicles (Department) collects data on the
number of AFVs registered in the state. The Department must submit an
[annual report](https://www.txdmv.gov/reports-and-data) to the Texas
Legislature detailing the results of each data collection year. For the
purpose of this program, AFVs include plug-in electric vehicles, hybrid
electric vehicles, and natural gas vehicles. (Reference [Texas
Statutes](http://www.statutes.legis.state.tx.us/), Transportation Code,
502.001 and 502.004)
</t>
  </si>
  <si>
    <t>2015-06-16 00:00:00 UTC</t>
  </si>
  <si>
    <t>2015-08-11 15:47:29 UTC</t>
  </si>
  <si>
    <t>http://www.statutes.legis.state.tx.us/|http://www.capitol.state.tx.us</t>
  </si>
  <si>
    <t>N - This is a TX statute, not funding</t>
  </si>
  <si>
    <t>Authorization of Governmental Alternative Fuel Fleet Grant Program</t>
  </si>
  <si>
    <t xml:space="preserve">The Texas Commission on Environmental Quality (TCEQ) will establish and
administer a grant program for governmental alternative fuel fleets to
provide grants for the purchase or lease of a new vehicle and the
purchase, lease, or installation of alternative fueling equipment.
Eligible alternative fuels include natural gas, propane, hydrogen, and
electricity. State agencies and political subdivisions are eligible to
apply for a grant under the program if the entity operates a fleet of
more than 15 vehicles. Mass transit and school transportation providers
will also be eligible for grants.
TCEQ will establish standardized vehicle grant amounts based on the
incremental costs associated with the purchase or lease of different
categories of motor vehicle, including the fuel type, vehicle class, and
other categories TCEQ considers appropriate. TCEQ will also establish
standardized fueling equipment grant amounts.
(Reference [Texas Statutes](http://www.statutes.legis.state.tx.us/),
Health and Safety Code 386.153)
</t>
  </si>
  <si>
    <t>2017-07-11 17:19:09 UTC</t>
  </si>
  <si>
    <t>http://www.capitol.state.tx.us/BillLookup/BillNumber.aspx</t>
  </si>
  <si>
    <t>Light-Duty Alternative Fuel Vehicle Rebates</t>
  </si>
  <si>
    <t xml:space="preserve">The Texas Commission on Environmental Quality (TCEQ) administers the
Light-Duty Motor Vehicle Purchase or Lease Incentive Program for the
purchase or lease of a new light-duty vehicle powered by compressed
natural gas (CNG), propane, hydrogen, or electricity. CNG and propane
vehicles, including bi-fuel vehicles, are eligible for a rebate of up to
\$5,000. Electric drive vehicles powered by a battery or hydrogen fuel
cell, including plug-in hybrid electric vehicles with a battery capacity
of at least 4 kilowatt hours, are eligible for a rebate of up to
\$2,500. One rebate is available per eligible vehicle. Rebates are
awarded on a first-come, first-served basis. For more information,
including eligibility requirements and the application form, see the
TCEQ [Texas Emissions Reduction
Plan](https://www.tceq.texas.gov/airquality/terp/ld.html) website.
(Reference [Texas Statutes](http://www.statutes.legis.state.tx.us/)
Health and Safety Code 386.17 and [Texas Administrative
Code](http://www.sos.state.tx.us/tac/index.shtml) 114.610-114.613)
</t>
  </si>
  <si>
    <t>2019-12-19 17:13:52 UTC</t>
  </si>
  <si>
    <t>http://www.capitol.state.tx.us/BillLookup/BillNumber.aspx|http://www.statutes.legis.state.tx.us/|http://www.sos.state.tx.us/tac/index.shtml</t>
  </si>
  <si>
    <t xml:space="preserve">Electric vehicle charging service providers are not regulated as a
public utility in areas of customer choice, where utility customers have
the option to choose an alternate electricity supplier. The Texas Public
Utilities Commission is authorized to exempt electric vehicle supply
equipment from being regulated as a public utility. (Reference [Senate
Bill](http://www.statutes.legis.state.tx.us/) 1202, 2021 [Texas
Utilities
Code](https://www.puc.texas.gov/agency/rulesnlaws/statutes/Pura17.pdf)
39.105)
</t>
  </si>
  <si>
    <t>2021-09-14 19:36:39 UTC</t>
  </si>
  <si>
    <t>https://www.puc.texas.gov/agency/rulesnlaws/statutes/Pura17.pdf</t>
  </si>
  <si>
    <t>Workplace Electric Vehicle Supply Equipment (EVSE) Rebate - Austin Energy</t>
  </si>
  <si>
    <t xml:space="preserve">Austin Energy offers a rebate for commercial customers to install
approved EVSE at workplaces. Austin Energy provides a rebate of 50% of
the cost to install approved Level 1 or Level 2 EVSE, up to \$4,000
depending on the equipment, and provides rebates up to \$10,000 to
workplaces that install a direct current (DC) fast charger. For
additional information, see the Austin Energy [Workplace
Charging](https://austinenergy.com/ae/green-power/plug-in-austin/workplace-charging)
website.
</t>
  </si>
  <si>
    <t>2018-10-10 15:56:01 UTC</t>
  </si>
  <si>
    <t>Multi-Unit Dwelling (MUD) Electric Vehicle Supply Equipment (EVSE) Rebate - Austin Energy</t>
  </si>
  <si>
    <t xml:space="preserve">Austin Energy offers a rebate for MUDs to install approved EVSE for use
by all residents. Austin Energy provides a rebate of 50% of the cost to
install approved Level 1 or Level 2 EVSE, up to \$4,000 depending on the
equipment, and provides rebates up to \$10,000 to MUDs that install a
direct current (DC) fast charger. For additional information, see the
Austin Energy [Multifamily
Charging](https://austinenergy.com/ae/green-power/plug-in-austin/multifamily-charging)
website.
</t>
  </si>
  <si>
    <t>2018-10-10 15:57:59 UTC</t>
  </si>
  <si>
    <t>Y - not exactly the same program</t>
  </si>
  <si>
    <t>Plug-In Electric Vehicle (PEV) Charging Rate Pilot Program - CPS Energy</t>
  </si>
  <si>
    <t xml:space="preserve">CPS offers a rate option for qualified customers for charging PEVs. The
flat rate option is \$96 annually for each PEV. For rate information,
including how to qualify, see the CPS Energy [Electric
Vehicles](https://www.cpsenergy.com/content/corporate/en/about-us/programs-services/electric-vehicles.html)
website.
</t>
  </si>
  <si>
    <t>2018-10-10 16:00:41 UTC</t>
  </si>
  <si>
    <t>Y - multiple states though</t>
  </si>
  <si>
    <t>2019-08-05 15:44:40 UTC</t>
  </si>
  <si>
    <t>Medium- and Heavy-Duty Vehicle and Infrastructure Grant Program</t>
  </si>
  <si>
    <t xml:space="preserve">The Texas Commission on Environmental Quality (TCEQ) provides funding
for eligible medium- and heavy-duty on-road alternative fuel vehicles or
engine repowers and replacements, as well as for associated electric
vehicle supply equipment (EVSE) and hydrogen fueling infrastructure.
Funding is also available for Level 2 EVSE located at public, workplace,
or multi-unit dwellings. Both government and non-government entities
that own and operate diesel fleets and equipment are eligible for
funding. This grant program is funded by Texas' portion of the
[Volkswagen Environmental Mitigation
Trust](https://www.epa.gov/enforcement/volkswagen-clean-air-act-civil-settlement).
For more information, including funding availability and how to apply,
see the TCEQ [Volkswagen Environmental Mitigation
Program](https://www.tceq.texas.gov/agency/trust) website.
</t>
  </si>
  <si>
    <t>2019-08-12 18:07:51 UTC</t>
  </si>
  <si>
    <t>Electric Vehicle Supply Equipment (EVSE) Rebate â€“ United Cooperative Services (UCS)</t>
  </si>
  <si>
    <t xml:space="preserve">UCS offers residential customers a rebate of 50% of the cost to install
a Level 2 EVSE, up to \$500. For more information, including eligibility
and how to apply, see the UCS [Energy Rebate
Programs](https://www.united-cs.com/rebate-programs) website.
</t>
  </si>
  <si>
    <t>2019-12-19 17:17:29 UTC</t>
  </si>
  <si>
    <t xml:space="preserve">SWEPCO offers residential customers a \$250 rebate for the installation
of an ENERGY STAR certified Level 2 EVSE. Rebates are available on a
first-come, first-served basis. Additional terms and conditions apply.
For more information, including how to apply, see the SWEPCO [Level 2
Home EV Charging Station Rebate
Program](https://www.swepco.com/clean-energy/electric-cars/charging-station)
website.
</t>
  </si>
  <si>
    <t>2020-05-11 18:21:20 UTC</t>
  </si>
  <si>
    <t>Alternative Fuel Vehicle (AFV) Fee Study</t>
  </si>
  <si>
    <t xml:space="preserve">The Texas Department of Motor Vehicles (TxDMV) in collaboration with the
Texas Commission on Environmental Quality shall conduct a study on AFV
fees. The study will examine the impact of the AFV industry on Texas,
the impact of lost motor fuel tax revenues on state highways, fee
collection options, and the feasibility of establishing an AFV fee.
TxDMV submitted the
[study](https://d3eaozktcyljdh.cloudfront.net/cdn/ff/Xr9v-6fz2A5PionA1705nLQIp3cOoS8ZzMRmbAatXG8/1607100255/public/report-files/SB_604_AFV-Report_120120.pdf)
to the governor and state legislature in December 2020. (Reference
[Senate Bill](https://capitol.texas.gov/) 604, 2019)
</t>
  </si>
  <si>
    <t>2020-12-14 13:01:53 UTC</t>
  </si>
  <si>
    <t>2021-09-01 00:00:00 UTC</t>
  </si>
  <si>
    <t>https://capitol.texas.gov/</t>
  </si>
  <si>
    <t>Plug-in Electric Vehicle (PEV) Rate Incentives - CPS Energy</t>
  </si>
  <si>
    <t xml:space="preserve">CPS Energy offers a time-of-use (TOU) rate for residential customers
with PEVs. CPS also offers a \$250 bill credit to residential customers
who allow CPS to make remote adjustments to their Level 2 electric
vehicle supply equipment when the demand for energy is high. For more
information, visit the CPS [FlexEV
Rewards](https://www.chargingrewards.com/cpsenergy/) website.
</t>
  </si>
  <si>
    <t>2021-06-14 17:44:14 UTC</t>
  </si>
  <si>
    <t>Governmental Fleet Grants</t>
  </si>
  <si>
    <t xml:space="preserve">The Texas Commission on Environmental Quality (TCEQ) administers the
Governmental Alternative Fuel Fleet Grant Program (GAFF) as part of the
Texas Emissions Reduction Plan (TERP) for the purchase or lease of new
light-duty vehicles powered by natural gas, propane, hydrogen, or
electricity. Grants are available in the following amounts:
::: {align="center"}
  Vehicle Class    Grant Amount
  --------------- --------------
  Class 1            \$15,000
  Class 2-3          \$20,000
  Class 4-6          \$35,000
  Class 7-8          \$70,000
:::
Up to 10% of awarded funds may be granted for the purchase, lease, or
installation of refueling infrastructure or equipment, or refueling
services in conjunction with an eligible vehicle purchase or lease.
Special districts and government entities that operate a fleet greater
than 15 vehicles are eligible. For more information, see the TCEQ
[GAFF](https://www.tceq.texas.gov/airquality/terp/gaff) website.
(Reference [Texas Statutes](http://www.statutes.legis.state.tx.us/),
Water Code 5.124 and 5.229, and [Texas
Statutes](http://www.statutes.legis.state.tx.us/) 386.153)
</t>
  </si>
  <si>
    <t>2021-09-14 18:59:51 UTC</t>
  </si>
  <si>
    <t>http://www.statutes.legis.state.tx.us/|http://www.statutes.legis.state.tx.us/</t>
  </si>
  <si>
    <t>Y - Duplicate from Federal list</t>
  </si>
  <si>
    <t>US</t>
  </si>
  <si>
    <t>Congestion Mitigation and Air Quality (CMAQ) Improvement Program</t>
  </si>
  <si>
    <t xml:space="preserve">The CMAQ Program provides funding to state departments of transportation
(DOTs), local governments, and transit agencies for projects and
programs that help meet the requirements of the Clean Air Act by
reducing mobile source emissions and regional congestion on
transportation networks. Eligible activities include transit
improvements, travel demand management strategies, congestion relief
efforts (such as high occupancy vehicle lanes), diesel retrofit
projects, and alternative fuel vehicles and infrastructure. Projects
supported with CMAQ funds must demonstrate emissions reductions, be
located in or benefit a U.S. Environmental Protection Agency-designated
nonattainment or maintenance area, and be a transportation project. For
more information, see the [FAST Act
CMAQ](http://www.fhwa.dot.gov/fastact/factsheets/cmaqfs.cfm) fact sheet
and [CMAQ Improvement
Program](http://www.fhwa.dot.gov/environment/air_quality/cmaq/) website.
(Reference [Public
Law](https://www.congress.gov/public-laws/112th-congress) 112-141, 23
[U.S. Code](https://www.govinfo.gov/) 149, and 23 [U.S.
Code](https://www.govinfo.gov/) 151)
</t>
  </si>
  <si>
    <t>2005-08-10 00:00:00 UTC</t>
  </si>
  <si>
    <t>Programs</t>
  </si>
  <si>
    <t>U.S. Department of Transportation</t>
  </si>
  <si>
    <t>BIOD|ETH|ELEC|HY|IR|NG|PHEV|LPG</t>
  </si>
  <si>
    <t>Clean Cities Coalition Network</t>
  </si>
  <si>
    <t xml:space="preserve">The mission of Clean Cities Coalition Network is to foster the economic,
environmental, and energy security of the United States by working
locally to advance affordable, domestic transportation fuels and
technologies. Nearly 100 volunteer coalitions carry out this mission by
developing public/private partnerships to promote alternative and
renewable fuels, idle-reduction measures, fuel economy, improvements,
and emerging transportation technologies. The Clean Cities Coalition
Network provides information about financial opportunities, coordinates
technical assistance projects, updates and maintains databases and
websites, and publishes technical and informational materials. For more
information, see the [Clean Cities Coalition
Network](https://cleancities.energy.gov/) website.
</t>
  </si>
  <si>
    <t>U.S. Department of Energy</t>
  </si>
  <si>
    <t>AFTMKTCONV|BIOD|ETH|ELEC|EFFEC|HEV|HY|IR|NG|NEVS|PHEV|LPG</t>
  </si>
  <si>
    <t>STATION|AFP|PURCH|MAN|FLEET|GOV|IND</t>
  </si>
  <si>
    <t>State Energy Program (SEP) Funding</t>
  </si>
  <si>
    <t xml:space="preserve">The SEP provides grants to states to assist in designing, developing,
and implementing renewable energy and energy efficiency programs. Each
state's energy office receives SEP funding and manages all SEP-funded
projects. States may also receive project funding from technology
programs in the U.S. Department of Energy's Office of Energy Efficiency
and Renewable Energy (EERE) for SEP Special Projects. EERE distributes
the funding through an annual competitive solicitation to state energy
offices. For more information, see the
[SEP](http://energy.gov/eere/wipo/state-energy-program) website.
</t>
  </si>
  <si>
    <t>BIOD|ETH|ELEC|EFFEC|HY|NG|PHEV|LPG</t>
  </si>
  <si>
    <t>Clean Construction and Agriculture</t>
  </si>
  <si>
    <t xml:space="preserve">Clean Construction is a voluntary program that promotes the reduction of
diesel exhaust emissions from construction equipment and vehicles by
encouraging proper operations and maintenance, use of emissions-reducing
technologies, and use of cleaner fuels.
Clean Agriculture is a voluntary program that promotes the reduction of
diesel exhaust emissions from agricultural equipment and vehicles by
encouraging proper operations and maintenance by farmers, ranchers, and
agribusinesses, use of emissions-reducing technologies, and use of
cleaner fuels.
Clean Construction and Clean Agriculture are part of the U.S.
Environmental Protection Agency\'s [Diesel Emissions Reduction Act
(DERA) Program](http://www.epa.gov/cleandiesel/), which offers funding
for clean diesel construction and agricultural equipment projects.
For more information, see the [Reducing Diesel Emissions from
Construction and
Agriculture](https://www.epa.gov/dera/reducing-diesel-emissions-construction-and-agriculture)
website.
</t>
  </si>
  <si>
    <t>U.S. Environmental Protection Agency</t>
  </si>
  <si>
    <t>PURCH|FLEET|OTHER</t>
  </si>
  <si>
    <t>Ports Initiative</t>
  </si>
  <si>
    <t xml:space="preserve">The U.S. Environmental Protection Agency\'s (EPA) Ports Initiative is an
incentive-based program designed to reduce emissions by encouraging port
authorities and terminal operators to retrofit and replace older diesel
engines with new technologies and use cleaner fuels. EPA\'s Ports
Initiative offers funding to port authorities and public entities to
help them overcome barriers that impede the adoption of cleaner diesel
technologies and strategies. For more information, see the [Ports
Initiative](https://www.epa.gov/ports-initiative) website.
</t>
  </si>
  <si>
    <t>Vehicle Incremental Cost Allocation</t>
  </si>
  <si>
    <t xml:space="preserve">The U.S. General Services Administration (GSA) must allocate the
incremental cost of purchasing alternative fuel vehicles (AFVs) across
the entire fleet of vehicles distributed by GSA. This mandate also
applies to other federal agencies that procure vehicles for federal
fleets. For more information, see the GSA\'s
[AFV](http://www.gsa.gov/afv) website. (Reference 42 [U.S.
Code](https://www.govinfo.gov/) 13212 (c))
</t>
  </si>
  <si>
    <t>1992-10-24 00:00:00 UTC</t>
  </si>
  <si>
    <t>2005-08-08 00:00:00 UTC</t>
  </si>
  <si>
    <t>U.S. General Services Administration</t>
  </si>
  <si>
    <t>Vehicle Acquisition and Fuel Use Requirements for State and Alternative Fuel Provider Fleets</t>
  </si>
  <si>
    <t xml:space="preserve">Under the Energy Policy Act (EPAct) of 1992, as amended, certain state
government and alternative fuel provider fleets are required to acquire
alternative fuel vehicles (AFVs) as a portion of their annual light-duty
vehicle acquisitions. Compliance is required by fleets that operate,
lease, or control 50 or more light-duty vehicles within the United
States. Of those 50 vehicles, at least 20 must be used primarily within
a single Metropolitan Statistical Area/Consolidated Metropolitan
Statistical Area, and those same 20 vehicles must also be capable of
being centrally fueled for the fleet to be subject to the regulatory
requirements.
Under [Standard
Compliance](https://epact.energy.gov/standard-compliance), the AFVs that
covered fleets acquire help them achieve compliance, with each AFV
acquired earning the fleet one AFV-acquisition credit. Covered fleets
may earn additional credits for AFVs earned in excess of their
requirements, and these credits may be banked for future use toward
compliance or traded with other fleets. Additionally, fleets that use
fuel blends containing at least 20% biodiesel (B20) in medium- and
heavy-duty vehicles may earn credits toward their annual AFV-acquisition
requirements. A fleet may also earn credits that may be used toward
compliance or banked once the fleet achieves compliance for investments
in alternative fuel infrastructure, mobile non-road equipment, and
emerging technologies associated with certain electric drive vehicle
technologies.
Fleets may also opt into [Alternative
Compliance](https://epact.energy.gov/alternative-compliance), which
allows fleets the option to choose a petroleum reduction path in lieu of
acquiring AFVs under Standard Compliance. Interested fleets must obtain
from DOE a waiver from Standard Compliance by submitting a plan that
demonstrates a path by which they will achieve a certain level of
petroleum reduction specific to their fleet composition.
For more information, visit the [EPAct State and Alternative Fuel
Provider Fleets](https://epact.energy.gov/) website.
(Reference 42 [U.S. Code](https://www.govinfo.gov/) 13251 and 13263a,
and 10 [CFR](https://www.govinfo.gov/) 490)
</t>
  </si>
  <si>
    <t>2007-03-20 00:00:00 UTC</t>
  </si>
  <si>
    <t>2015-01-02 16:15:19 UTC</t>
  </si>
  <si>
    <t>Vehicle Acquisition and Fuel Use Requirements for Federal Fleets</t>
  </si>
  <si>
    <t xml:space="preserve">Under the Energy Policy Act (EPAct) of 1992, 75% of new light-duty
vehicles acquired by covered federal fleets must be alternative fuel
vehicles (AFVs). As amended in January 2008, Section 301 of EPAct 1992
expands the definition of AFVs to include hybrid electric vehicles, fuel
cell vehicles, and advanced lean burn vehicles. Fleets that use fuel
blends containing at least 20% biodiesel (B20) may earn credits toward
their annual requirements. Federal fleets are also required to use
alternative fuels in dual-fuel vehicles unless the U.S. Department of
Energy (DOE) approves waivers for agency vehicles; grounds for a waiver
include lack of alternative fuel availability and unreasonable cost (per
EPAct 2005, section 701).
Additional requirements for federal fleets were included in the [Energy
Independence and Security Act of
2007](http://www.afdc.energy.gov/laws/eisa), such as fleet management
plans and petroleum reduction from 2005 levels (Section 142), low
greenhouse gas (GHG) emitting vehicle acquisition requirements (Section
141), and renewable fuel infrastructure installation requirements
(Section 246). For more information, see the [Federal Fleet
Management](https://federalfleets.energy.gov/) website.
To track progress toward meeting AFV acquisition and fuel use
requirements, federal fleets must report on their percent alternative
fuel increase compared to the fiscal year 2005 baseline, alternative
fuel use as a percentage of total fuel consumption, AFV acquisitions as
a percentage of vehicle acquisitions, and fleet-wide miles per gasoline
gallon equivalent of petroleum fuels.
Executive Order 13834, issued in May 2018, requires the Secretary of
Energy (Secretary), in coordination with the Secretary of Defense, the
Administrator of General Services, and the heads of other agencies as
appropriate, to review the existing federal vehicle fleet requirements.
In April 2019, the Secretary provided a report to the Chairman of the
Council on Environmental Quality and the Director of the Office of
Management and Budget detailing opportunities to optimize federal fleet
performance, reduce associated costs, and streamline reporting and
compliance requirements. Specifically, the report recommends that
federal agencies identify and implement strategies to:
-   Right-size the fleet
-   Reduce vehicle miles traveled
-   Implement more fuel efficient vehicles
-   Align the implementation of AFVs and associated fueling
    infrastructure
Executive Order 14008, issued in January 2021, requires the Chair of the
Council on Environmental Quality, the Administrator of General Services,
and the Director of the Office and Management and Budget, in
coordination with the Secretary of Commerce, the Secretary of Labor, the
Secretary, and the heads of other relevant agencies, to assist the
National Climate Advisor in developing a comprehensive plan to
facilitate clean and zero-emission vehicles for federal, state, local,
and tribal government fleets, including vehicles of the U.S. Postal
Service. The plan must be submitted to the National Climate Task Force
by April 27, 2021.
(Reference 42 [U.S. Code](https://www.govinfo.gov/) 13212 and [Executive
Order
13834](https://www.gpo.gov/fdsys/pkg/FR-2018-05-22/pdf/2018-11101.pdf)
and [Executive Order
14008](https://www.govinfo.gov/content/pkg/FR-2021-02-01/pdf/2021-02177.pdf))
</t>
  </si>
  <si>
    <t>2021-01-27 00:00:00 UTC</t>
  </si>
  <si>
    <t>2021-04-06 23:22:28 UTC</t>
  </si>
  <si>
    <t>U.S. Code 13212|Executive Order 13834|Executive Order 14008</t>
  </si>
  <si>
    <t>Vehicle Acquisition and Fuel Use Requirements for Private and Local Government Fleets</t>
  </si>
  <si>
    <t xml:space="preserve">Under the Energy Policy Act (EPAct) of 1992, the U.S. Department of
Energy (DOE) was directed to determine whether private and local
government fleets should be mandated to acquire alternative fuel
vehicles (AFVs). In January 2004, DOE published a final rule announcing
its decision not to implement an AFV acquisition mandate for private and
local government fleets. In response to a March 2006 ruling by a U.S.
District Court, DOE issued a subsequent final rulemaking on the new
Replacement Fuel Goal in March 2007, which extended the EPAct 1992 goal
to 2030. The goal is to achieve a domestic production capacity for
replacement fuels sufficient to replace 30% of the U.S. motor fuel
consumption. In March 2008, DOE issued its determination not to
implement a fleet compliance mandate for private and local government
fleets, concluding that such a mandate is not necessary to achieve the
Replacement Fuel Goal. For more information on the Private and Local
Government Fleet Rule compliance, visit the [EPAct Private and Local
Government Fleet Determination](https://epact.energy.gov/about) website.
(Reference 42 [U.S. Code](https://www.govinfo.gov/) 13257)
</t>
  </si>
  <si>
    <t>2008-03-14 00:00:00 UTC</t>
  </si>
  <si>
    <t>Voluntary Airport Low Emission (VALE) Program</t>
  </si>
  <si>
    <t xml:space="preserve">The goal of the VALE Program is to reduce ground level emissions at
commercial service airports located in designated ozone and carbon
monoxide air quality nonattainment and maintenance areas. The VALE
Program provides funding through the Airport Improvement Program and the
Passenger Facility Charges program for the purchase of low emission
vehicles, development of fueling and recharging stations, implementing
gate electrification, and other airport air quality improvements. For
more information, see the [VALE
Program](http://www.faa.gov/airports/environmental/vale/) website.
(Reference 49 [U.S. Code](https://www.govinfo.gov/) 47139)
</t>
  </si>
  <si>
    <t xml:space="preserve">States are allowed to exempt certified alternative fuel vehicles (AFVs)
and plug-in electric vehicles (PEVs) from HOV lane requirements within
the state. Eligible AFVs are defined as vehicles operating solely on
methanol, denatured ethanol, or other alcohols; a mixture containing at
least 85% methanol, denatured ethanol, or other alcohols; natural gas,
propane, hydrogen, or coal derived liquid fuels; or fuels derived from
biological materials. PEVs are defined as vehicles that are recharged
from an external source of electricity and have a battery capacity of at
least 4 kilowatt-hours. States are also allowed to establish programs
allowing low-emission and energy-efficient vehicles to pay a toll to
access HOV lanes.
Vehicles must be certified by the U.S. Environmental Protection Agency
(EPA) and appropriately labeled for use in HOV lanes. The U.S.
Department of Transportation (DOT) is responsible for planning and
implementing HOV programs, including the low-emission and
energy-efficient vehicle criteria EPA established. States that choose to
adopt these requirements will be responsible for enforcement and vehicle
labeling. The HOV exemption for AFVs and PEVs expires September 30, 2025
and low-emission and energy-efficient vehicle toll-access to HOV lanes
expires September 30, 2019.
(Reference [Public
Law](https://www.congress.gov/public-laws/114th-congress) 114-94 and 23
[U.S. Code](https://www.govinfo.gov/) 166)
</t>
  </si>
  <si>
    <t>2015-12-04 00:00:00 UTC</t>
  </si>
  <si>
    <t>2015-12-14 22:09:37 UTC</t>
  </si>
  <si>
    <t>BIOD|ETH|ELEC|EFFEC|HY|NG|OTHER|PHEV|LPG</t>
  </si>
  <si>
    <t>http://www.gpo.gov/fdsys/|http://thomas.loc.gov/home/LegislativeData.php?&amp;n=PublicLaws&amp;c=112</t>
  </si>
  <si>
    <t>Aftermarket Alternative Fuel Vehicle (AFV) Conversions</t>
  </si>
  <si>
    <t xml:space="preserve">Conventional original equipment manufacturer vehicles altered to operate
on propane, natural gas, methane gas, ethanol, or electricity are
classified as aftermarket AFV conversions. All vehicle conversions,
except those that are completed for a vehicle to run on electricity,
must meet current applicable U.S. Environmental Protection Agency (EPA)
standards. For more information about vehicle conversion certification
requirements, see the Alternative Fuels Data Center\'s [Vehicle
Conversions](https://afdc.energy.gov/vehicles/conversions.html) website
and EPA\'s [Certification and Compliance for Vehicles and
Engines](epa.gov/ve-certification) website. (Reference 40
[CFR](https://www.govinfo.gov/) 85 and [Enforcement Policy on Vehicle
and Engine Tampering and Aftermarket Defeat
Devices](https://www.epa.gov/sites/default/files/2020-12/documents/epatamperingpolicy-enforcementpolicyonvehicleandenginetampering.pdf))
</t>
  </si>
  <si>
    <t>2011-04-08 00:00:00 UTC</t>
  </si>
  <si>
    <t>2011-03-30 00:00:00 UTC</t>
  </si>
  <si>
    <t>AFTMKTCONV|ETH|ELEC|HEV|NG|PHEV|LPG</t>
  </si>
  <si>
    <t>http://www.gpo.gov/fdsys/</t>
  </si>
  <si>
    <t xml:space="preserve">The following fuels are defined as alternative fuels by the Energy
Policy Act (EPAct) of 1992: pure methanol, ethanol, and other alcohols;
blends of 85% or more of alcohol with gasoline; natural gas and liquid
fuels domestically produced from natural gas; propane; coal-derived
liquid fuels; hydrogen; electricity; pure biodiesel (B100); fuels, other
than alcohol, derived from biological materials; and P-Series fuels. In
addition, the U.S. Department of Energy may designate other fuels as
alternative fuels, provided that the fuel is substantially
non-petroleum, yields substantial energy security benefits, and offers
substantial environmental benefits. For more information, see the
[EPAct](https://epact.energy.gov/) website. (Reference 42 [U.S.
Code](https://www.govinfo.gov/) 13211)
</t>
  </si>
  <si>
    <t xml:space="preserve">The U.S. Department of Energy (DOE) provides loan guarantees through the
Loan Guarantee Program to eligible projects that reduce air pollution
and greenhouse gases and support early commercial use of advanced
technologies, including biofuels and alternative fuel vehicles. The
program is not intended for research and development projects. DOE may
issue loan guarantees for up to 100% of the amount of the loan for an
eligible project. Eligible projects may include the deployment of
fueling infrastructure, including associated hardware and software, for
alternative fuels. For loan guarantees of over 80%, the loan must be
issued and funded by the Treasury Department\'s Federal Financing Bank.
For more information, see the [Loan Guarantee
Program](http://www.energy.gov/lpo/loan-programs-office) website and the
[Alternative Fuel
Infrastructure](https://energy.gov/sites/prod/files/2017/01/f34/FactSheet_Vehicle_Announcements_01_9_17.pdf)
fact sheet. (Reference 42 [U.S. Code](https://www.govinfo.gov/) 16513)
</t>
  </si>
  <si>
    <t>Incentives</t>
  </si>
  <si>
    <t>2017-01-11 15:46:16 UTC</t>
  </si>
  <si>
    <t>Qualified Plug-In Electric Vehicle (PEV) Tax Credit</t>
  </si>
  <si>
    <t xml:space="preserve">A tax credit is available for the purchase of a new qualified PEV that
draws propulsion using a traction battery that has at least five
kilowatt-hours (kWh) of capacity, uses an external source of energy to
recharge the battery, has a gross vehicle weight rating of up to 14,000
pounds, and meets specified emission standards. The minimum credit
amount is \$2,500, and the credit may be up to \$7,500, based on each
vehicle\'s traction battery capacity and the gross vehicle weight
rating. The credit will begin to be phased out for each manufacturer in
the second quarter following the calendar quarter in which a minimum of
200,000 qualified PEVs have been sold by that manufacturer for use in
the United States. This tax credit applies to vehicles acquired after
December 31, 2009. For more information, including qualifying vehicles
and sales by manufacturer, see the Internal Revenue Service (IRS) [PEV
Credit](http://www.irs.gov/Businesses/Plug-In-Electric-Vehicle-Credit-IRC-30-and-IRC-30D)
website. Also refer to IRS Form 8936, which is available via the [IRS
Forms and
Publications](http://apps.irs.gov/app/picklist/list/formsPublications.html)
website.
(Reference [Public
Law](https://www.congress.gov/public-laws/112th-congress) 112-240,
Section 403; and 26 [U.S. Code](https://www.govinfo.gov/) 30D)
</t>
  </si>
  <si>
    <t>2008-10-03 00:00:00 UTC</t>
  </si>
  <si>
    <t>2013-01-02 00:00:00 UTC</t>
  </si>
  <si>
    <t>U.S. Internal Revenue Service</t>
  </si>
  <si>
    <t>http://thomas.loc.gov/home/LegislativeData.php?&amp;n=PublicLaws&amp;c=112|http://www.gpo.gov/fdsys/</t>
  </si>
  <si>
    <t>Advanced Technology Vehicle (ATV) and Alternative Fuel Infrastructure Manufacturing Incentives</t>
  </si>
  <si>
    <t xml:space="preserve">Through the Advanced Technology Vehicles Manufacturing Loan Program,
manufacturers may be eligible for direct loans for up to 30% of the cost
of re-equipping, expanding, or establishing manufacturing facilities in
the United States used to produce qualified ATVs, ATV components, or
alternative fuel infrastructure, including associated hardware and
software. Qualified ATVs are light-duty or ultra-efficient vehicles that
meet specified federal emission standards and fuel economy requirements.
Ultra-efficient vehicles are fully closed compartment vehicles, designed
to carry at least two adult passengers, which achieve at least 75 miles
per gallon while operating on gasoline or diesel fuel, as hybrid
electric vehicles operating on gasoline or diesel fuel, or as fully
electric vehicles. Qualified components must be designed for ATVs and
installed for the purpose of meeting ATV performance requirements, as
determined by the U.S. Department of Energy.
For more information, see the [Advanced Technology Vehicles
Manufacturing Loan Program](https://www.energy.gov/lpo/atvm) website and
the [Alternative Fuel
Infrastructure](https://energy.gov/sites/prod/files/2017/01/f34/FactSheet_Vehicle_Announcements_01_9_17.pdf)
fact sheet. (Reference 42 [U.S. Code](https://www.govinfo.gov/) 17013)
</t>
  </si>
  <si>
    <t>2007-12-17 00:00:00 UTC</t>
  </si>
  <si>
    <t>2009-10-28 00:00:00 UTC</t>
  </si>
  <si>
    <t>2017-01-11 15:44:49 UTC</t>
  </si>
  <si>
    <t>ELEC|EFFEC|HEV|PHEV</t>
  </si>
  <si>
    <t>Procurement Preference for Electric and Hybrid Electric Vehicles</t>
  </si>
  <si>
    <t xml:space="preserve">The U.S. Department of Defense (DOD) must exhibit a preference for the
lease or procurement of motor vehicles with electric or hybrid electric
propulsion systems, including plug-in hybrid systems, if the vehicles
are commercially available at a cost reasonably comparable to motor
vehicles with internal combustion engines. Tactical vehicles designed
for use in combat are excluded from the requirement. (Reference 10 [U.S.
Code](https://www.govinfo.gov/) 2922g)
</t>
  </si>
  <si>
    <t>U.S. Department of Defense</t>
  </si>
  <si>
    <t>Alternative Fuel Labeling Requirements</t>
  </si>
  <si>
    <t xml:space="preserve">Retailers offering alternative fuel for sale must ensure dispensers are
labeled with information to help consumers make informed decisions about
fueling a vehicle, including the name of the fuel and the minimum
percentage of the main component of the fuel. Labels may also list the
percentage of other fuel components. This requirement applies to, but is
not limited to, the following fuel types: methanol, denatured ethanol,
and/or other alcohols; mixtures containing 85% or more by volume of
methanol and/or other alcohols; mixtures containing more than 10% but
less than 83% by volume of ethanol; natural gas; propane; hydrogen; coal
derived liquid biofuel; and electricity.
Fuel dispensers distributing biodiesel blends containing more than 5%
biodiesel by volume must include the percentage of biodiesel included.
For ethanol blends containing no greater than 50% ethanol by volume,
retailers must post the exact percentage of ethanol concentration,
rounded to the nearest multiple of 10. For ethanol blends containing
more than 50% but no greater than 83% ethanol by volume, retailers must
(1) post the exact percentage of ethanol concentration, (2) post the
percentage rounded to the nearest multiple of 10, or (3) post notice
that the fuel contains 51% to 83% ethanol.
Electric vehicle supply equipment (EVSE) manufacturers must determine
and disclose (via a delivery ticket or permanent label or marking)
kilowatt capacity, voltage, whether the voltage is alternating current
or direct current, amperage, and whether the system is conductive or
inductive.
(Reference 81 [Federal Register](https://www.federalregister.gov/) 2054
and 16 [CFR](https://www.govinfo.gov/) 306 and 309)
</t>
  </si>
  <si>
    <t>1993-08-03 00:00:00 UTC</t>
  </si>
  <si>
    <t>Federal Trade Commission</t>
  </si>
  <si>
    <t>2016-01-21 20:49:44 UTC</t>
  </si>
  <si>
    <t>AFTMKTCONV|BIOD|ETH|ELEC|HY|NG|NEVS|PHEV|LPG</t>
  </si>
  <si>
    <t>http://www.gpo.gov/fdsys|https://www.federalregister.gov</t>
  </si>
  <si>
    <t>Advanced Energy Research Project Grants</t>
  </si>
  <si>
    <t>The Advanced Research Projects Agency - Energy (ARPA-E) was
established within the U.S. Department of Energy with the mission
to fund projects that will develop transformational technologies
that reduce the nation's dependence on foreign energy imports;
reduce U.S. energy related emissions, including greenhouse gases;
improve energy efficiency across all sectors of the economy; and
ensure that the United States maintains its leadership in
developing and deploying advanced energy technologies. The ARPA-E
focuses on various concepts in multiple program areas including,
but not limited to, vehicle technologies, biomass energy, and
energy storage. For more information, visit the ARPA-E ( http://arpa-e.energy.gov/ ) website.</t>
  </si>
  <si>
    <t>2007-08-09 00:00:00 UTC</t>
  </si>
  <si>
    <t>BIOD|ETH|ELEC|EFFEC|HEV|OTHER|PHEV</t>
  </si>
  <si>
    <t>Airport Zero Emission Vehicle (ZEV) and Infrastructure Incentives</t>
  </si>
  <si>
    <t xml:space="preserve">The Zero Emissions Airport Vehicle and Infrastructure Pilot Program
provides funding to airports for up to 50% of the cost to acquire ZEVs
and install or modify supporting infrastructure for acquired vehicles.
Grant funding must be used for airport-owned, on-road vehicles used
exclusively for airport purposes. Vehicles and infrastructure must meet
the Federal Aviation Administration\'s Airport Improvement Program
requirements, including Buy American requirements. To be eligible, an
airport must be for public use. The program will give priority to
applicants located in nonattainment areas, as defined by the Clean Air
Act, and projects that achieve the greatest air quality benefits, as
measured by the amount of emissions reduced per dollar of funds spent
under the program. For more information, see the [Zero Emissions Airport
Vehicle and Infrastructure Pilot
Program](http://www.faa.gov/airports/environmental/zero_emissions_vehicles/)
website. (Reference [Public
Law](https://www.congress.gov/public-laws/112th-congress) 112-95 and 49
[U.S. Code](https://www.govinfo.gov/) 47136a)
</t>
  </si>
  <si>
    <t>2012-02-14 00:00:00 UTC</t>
  </si>
  <si>
    <t xml:space="preserve">Fueling equipment for natural gas, propane, liquefied hydrogen,
electricity, E85, or diesel fuel blends containing a minimum of 20%
biodiesel installed through December 31, 2021, is eligible for a tax
credit of 30% of the cost, not to exceed \$30,000. Permitting and
inspection fees are not included in covered expenses. Fueling station
owners who install qualified equipment at multiple sites are allowed to
use the credit towards each location. Consumers who purchase qualified
residential fueling equipment prior to December 31, 2021, may receive a
tax credit of up to \$1,000. Unused credits that qualify as general
business tax credits, as defined by the Internal Revenue Service (IRS),
may be carried backward one year and carried forward 20 years. For more
information about claiming the credit, see IRS Form 8911, which is
available on the [IRS Forms and
Publications](http://apps.irs.gov/app/picklist/list/formsPublications.html)
website. (Reference [Public
Law](https://www.congress.gov/public-laws/116th-congress) 116-260,
[Public Law](https://www.congress.gov/public-laws/116th-congress)
116-94, [Public
Law](https://www.congress.gov/public-laws/115th-congress) 115-123,
[Public Law](https://www.congress.gov/public-laws/114th-congress)
114-113, 26 [U.S. Code](https://www.govinfo.gov/app/collection/uscode)
30C and 38, and IRS Notice
[2007-43](https://www.irs.gov/pub/irs-drop/n-07-43.pdf))
</t>
  </si>
  <si>
    <t>2020-12-27 00:00:00 UTC</t>
  </si>
  <si>
    <t>2021-01-04 17:24:12 UTC</t>
  </si>
  <si>
    <t>https://www.irs.gov/pub/irs-drop/n-07-43.pdf|http://www.gpo.gov/fdsys/|https://www.congress.gov/|https://www.congress.gov/public-laws/115th-congress|https://www.congress.gov/|https://www.congress.gov/</t>
  </si>
  <si>
    <t>Alternative Fuel and Advanced Vehicle Technology Research and Demonstration Bonds</t>
  </si>
  <si>
    <t xml:space="preserve">Qualified state, tribal, and local governments may issue Qualified
Energy Conservation Bonds subsidized by the U.S. Department of Treasury
at competitive rates to fund capital expenditures on qualified energy
conservation projects. Eligible activities include research and
demonstration projects related to cellulosic ethanol and other
non-fossil fuels, as well as advanced battery manufacturing
technologies. Government entities may choose to issue tax credit bonds
or direct payment bonds to subsidize the borrowing costs. For
information on eligibility, processes, and limitations, see IRS Notices
[2009-29](https://www.irs.gov/pub/irs-drop/n-09-29.pdf),
[2010-35](https://www.irs.gov/pub/irs-drop/n-10-35.pdf), and
[2012-44](https://www.irs.gov/pub/irs-drop/n-12-44.pdf) or contact local
issuing agencies. (Reference 26 [U.S. Code](https://www.govinfo.gov/)
54D)
</t>
  </si>
  <si>
    <t>Qualified Two-Wheeled Plug-In Electric Drive Motor Vehicle Tax Credit</t>
  </si>
  <si>
    <t xml:space="preserve">A credit is available for the purchase of a new qualified two-wheeled
plug-in electric drive vehicle that draws propulsion using a traction
battery that has at least 2.5 kilowatt hours (kWh) of capacity, uses an
external source of energy to recharge the battery, has a gross vehicle
weight rating of up to 14,000 pounds, is manufactured primarily for use
on public roadways, and can drive at least 45 miles per hour. The credit
is for 10% of the cost of the qualified vehicle, up to \$2,500. For more
information about claiming the credit, see the Internal Revenue Service
(IRS) [Plug-In Electric Vehicle
Credit](https://www.irs.gov/Businesses/Plug-In-Electric-Vehicle-Credit-IRC-30-and-IRC-30D)
website and IRS Form 8936, which is available on the [IRS Forms and
Publications](http://apps.irs.gov/app/picklist/list/formsPublications.html)
website. (Reference [Public
Law](https://www.congress.gov/public-laws/116th-congress) 116-260,
[Public Law](https://www.congress.gov/public-laws/116th-congress)
116-94, [Public
Law](https://www.congress.gov/public-laws/115th-congress) 115-123,
[Public Law](https://www.congress.gov/public-laws/114th-congress)
114-113, and 26 [U.S.
Code](https://www.govinfo.gov/app/collection/uscode) 30D)
</t>
  </si>
  <si>
    <t>2021-01-04 17:26:43 UTC</t>
  </si>
  <si>
    <t>http://www.gpo.gov/fdsys/|www.congress.gov|https://www.congress.gov/public-laws/115th-congress|https://www.congress.gov/|https://www.congress.gov/</t>
  </si>
  <si>
    <t>Low and Zero Emission Public Transportation Research, Demonstration, and Deployment Funding</t>
  </si>
  <si>
    <t xml:space="preserve">Financial assistance is available to local, state, and federal
government entities; public transportation providers; private and
non-profit organizations; and higher education institutions for
research, demonstration, and deployment projects involving low or zero
emission public transportation vehicles. Funding opportunities include
the [Public Transportation Innovation
Program](https://www.transit.dot.gov/funding/grants/public-transportation-innovation-5312)
and the [Low or No Emission (Low-No) Vehicle
Program](https://www.transit.dot.gov/funding/grants/low-or-no-emission-vehicle-program-5339c).
Eligible vehicles must be designated for public transportation use and
significantly reduce energy consumption or harmful emissions compared to
a comparable standard vehicle. Funding is available through fiscal year
2020 (verified December 2020), but is subject to congressional
appropriations thereafter. For more information, see the [FAST Act
Section
5312](https://www.transit.dot.gov/sites/fta.dot.gov/files/docs/5312_Public_Transportation_Innovation_(Research)_Fact_Sheet.pdf)
fact sheet and the
[MAP-21](https://www.transit.dot.gov/regulations-and-guidance/legislation/map-21/map-21)
website. (Reference [Public
Law](https://www.congress.gov/public-laws/113th-congress) 113-159,
[Public Law](https://www.congress.gov/public-laws/114th-congress)
114-94, 49 [U.S. Code](https://www.govinfo.gov/) 5312, and 49 [U.S.
Code](https://www.govinfo.gov/) 5339(c))
</t>
  </si>
  <si>
    <t>2012-07-06 00:00:00 UTC</t>
  </si>
  <si>
    <t>2015-12-18 00:00:00 UTC</t>
  </si>
  <si>
    <t>2017-01-06 22:06:58 UTC</t>
  </si>
  <si>
    <t>AFTMKTCONV|BIOD|ETH|ELEC|HEV|HY|NG|NEVS|PHEV|LPG</t>
  </si>
  <si>
    <t>http://www.gpo.gov/fdsys/|https://www.congress.gov/public-laws/114th-congress|http://thomas.loc.gov/home/LegislativeData.php?&amp;n=PublicLaws&amp;c=113</t>
  </si>
  <si>
    <t>Electric Vehicle Charging on Federal Property</t>
  </si>
  <si>
    <t xml:space="preserve">The U.S. General Services Administration (GSA) or any federal agency may
install electric vehicle supply equipment (EVSE) for federal employees
and others authorized to park at federal facilities to charge their
privately owned vehicles. Employees and other users must pay to
reimburse federal agencies for the EVSE procurement, installation, and
use. Federal agencies may provide EVSE through a contract with a vendor.
GSA must submit a report to Congress by December 2018, and annually
thereafter for 10 years, on the number of EVSE installed by GSA, the
number of EVSE installation requests from other federal agencies, and
the status of requests for EVSE from other federal agencies. (Reference
[Public Law](https://www.congress.gov/public-laws/114th-congress)
114-94)
</t>
  </si>
  <si>
    <t>2015-12-14 22:23:22 UTC</t>
  </si>
  <si>
    <t>http://thomas.loc.gov/home/LegislativeData.php?n=Browse</t>
  </si>
  <si>
    <t>National Alternative Fuels Corridors</t>
  </si>
  <si>
    <t xml:space="preserve">The U.S. Department of Transportation Federal Highway Administration
(FHWA) designates a national network of plug-in electric vehicle
charging and hydrogen, propane, and natural gas fueling infrastructure
along national highway system corridors. To designate the corridors,
FHWA solicits nominations from state and local officials and works with
other federal officials and industry stakeholders. Within five years of
the establishment of the corridors, and every five years thereafter,
FHWA will update and redesignate the corridors. During the designation
and redesignation process, FHWA will issue a report identifying charging
and fueling infrastructure, analyzing standardization needs for fuel
providers and purchasers, and reestablishing the goal of achieving
strategic deployment of fueling infrastructure in the designated
corridors. For more information, see the FHWA [Alternative Fuel
Corridors](http://www.fhwa.dot.gov/environment/alternative_fuel_corridors/)
website. (Reference [Public
Law](https://www.congress.gov/public-laws/114th-congress) 114-94)
</t>
  </si>
  <si>
    <t>2016-11-03 13:48:11 UTC</t>
  </si>
  <si>
    <t>Natural Gas Vehicle (NGV) and Plug-In Electric Vehicle (PEV) Weight Exemption</t>
  </si>
  <si>
    <t xml:space="preserve">NGVs and PEVs may exceed the federal maximum gross vehicle weight limit
for comparable conventional fuel vehicles by up to 2,000 pounds (lbs.).
The NGV or PEV must not exceed a maximum gross vehicle weight of 82,000
lbs. (Reference [Public
Law](https://www.congress.gov/public-laws/116th-congress) 116-6 and 23
[U.S. Code](https://www.govinfo.gov/) 127(s))
</t>
  </si>
  <si>
    <t>2019-02-15 00:00:00 UTC</t>
  </si>
  <si>
    <t>2019-03-11 13:19:28 UTC</t>
  </si>
  <si>
    <t>http://thomas.loc.gov/home/LegislativeData.php?&amp;n=PublicLaws&amp;c=114|http://www.gpo.gov/fdsys/browse/collectionUScode.action?collectionCode=USCODE|https://www.congress.gov/public-laws/116th-congress</t>
  </si>
  <si>
    <t>Freight Efficiency and Zero-Emission Vehicle Infrastructure Grants</t>
  </si>
  <si>
    <t xml:space="preserve">The U.S. Department of Transportation (DOT) Infrastructure for
Rebuilding America (INFRA) grant program provides federal financial
assistance to eligible transportation infrastructure projects that
address climate change and environmental justice impacts, among other
key objectives. Eligible projects include, but are not limited to,
supporting a modal shift in freight or passenger movement to reduce
vehicle miles traveled, developing zero-emission vehicle infrastructure,
using one or more demand management strategies to reduce congestion and
greenhouse gas emissions, and supporting the installation of electric
vehicle charging stations along the National Highways System. Eligible
applicants for INFRA grants are states, metropolitan planning
organizations that serve urbanized areas with a population of more than
200,000 individuals, local governments, political subdivisions, port
authorities, and tribal governments. Additional terms and conditions
apply. For more information, including funding application deadlines,
see the DOT [INFRA
Grants](https://www.transportation.gov/buildamerica/financing/infra-grants/infrastructure-rebuilding-america)
website.
</t>
  </si>
  <si>
    <t>Zero Emission Vehicle Infrastructure and Advanced Vehicle Grants</t>
  </si>
  <si>
    <t xml:space="preserve">The U.S. Department of Transportation (DOT) Rebuilding American
Infrastructure with Sustainability and Equity (RAISE) grant program
provides federal financial assistance to eligible surface transportation
infrastructure projects. Eligible projects include, but are not limited
to, supporting connected, electric, and automated vehicles, a modal
shift in freight or passenger movement to reduce greenhouse gas
emissions, and the installation of zero-emission vehicle infrastructure.
Eligible applicants for RAISE grants are state, local, tribal, and U.S.
territories' governments, including transit agencies, port authorities,
metropolitan planning organizations, and other political subdivisions of
state or local governments. Additional terms and conditions apply. For
more information, see the DOT [RAISE
Grants](https://www.transportation.gov/RAISEgrants) website.
</t>
  </si>
  <si>
    <t>2021-07-07 16:40:29 UTC</t>
  </si>
  <si>
    <t>Propane and Electricity Tax Exemptions</t>
  </si>
  <si>
    <t xml:space="preserve">Propane and electricity used to operate motor vehicles are exempt from
state motor fuel taxes. For more information, see the Utah State Tax
Commission [Fuel Taxes](http://tax.utah.gov/fuel) website. (Reference
[Utah Code](http://le.utah.gov/xcode/code.html) 59-13-102, 59-13-201,
and 59-13-301)
</t>
  </si>
  <si>
    <t>2011-03-23 00:00:00 UTC</t>
  </si>
  <si>
    <t>2021-03-10 21:02:47 UTC</t>
  </si>
  <si>
    <t>ELEC|PHEV|LPG</t>
  </si>
  <si>
    <t>http://le.utah.gov/xcode/code.html</t>
  </si>
  <si>
    <t>Alternative Fuel Vehicle Decal and High Occupancy Vehicle (HOV) Lane Exemption</t>
  </si>
  <si>
    <t xml:space="preserve">Propane, natural gas, plug-in electric, and plug-in hybrid electric
vehicles are permitted to use HOV lanes, regardless of the number of
passengers. Qualified vehicles must display the special clean fuel decal
issued by the Utah Department of Transportation (UDOT); a limited number
of decals are available. This exemption expires September 29, 2025. For
more information about qualifying vehicles and decal availability, see
the [Clean Fuel Vehicle Decal and
Permit](https://www.udot.utah.gov/connect/public/express-lanes/get-a-pass-for-the-express-lanes/%20)
website. (Reference [Utah Code](http://le.utah.gov/xcode/code.html)
41-1a-416, 41-1a-418, 41-6a-702, 59-13-102, and 72-6-121)
</t>
  </si>
  <si>
    <t>2025-09-29 00:00:00 UTC</t>
  </si>
  <si>
    <t>Alternative Fuel Vehicle Inspection and Permit</t>
  </si>
  <si>
    <t xml:space="preserve">The Utah State Tax Commission (Commission) may require vehicles
operating on clean fuels to be inspected for safe operation. In
addition, clean fuel vehicles that have a gross vehicle weight rating of
more than 26,000 pounds or have more than three axels are required to
obtain a special fuel user permit from the Commission. Clean fuels are
defined as propane, natural gas, electricity, and hydrogen. (Reference
[Utah Code](http://le.utah.gov/xcode/code.html) 59-13-102, 59-13-303,
and 59-13-304)
</t>
  </si>
  <si>
    <t>Alternative Fuel Use and Vehicle Acquisition Requirement</t>
  </si>
  <si>
    <t xml:space="preserve">At least 50% of new or replacement light-duty state agency vehicles must
meet Bin 2 emissions standards established in Title 40 of the [U.S. Code
of Federal Regulations](https://www.govinfo.gov/app/collection/uscode),
or be propelled to a significant extent by electricity, natural gas,
propane, hydrogen, or biodiesel. (Reference [Utah
Code](http://le.utah.gov/xcode/code.html) 63A-9-401 and 63A-9-403)
</t>
  </si>
  <si>
    <t>2014-03-29 00:00:00 UTC</t>
  </si>
  <si>
    <t xml:space="preserve">An entity that provides electric vehicle battery charging services is
not defined as a public utility, unless the entity conducts another
activity in the state that subjects it to the regulation and
jurisdiction of the Utah Public Service Commission. The entity must
obtain the electricity from a regulated utility or electric corporation,
at established rates. (Reference Utah [House Bill](https://le.utah.gov/)
180, 2020[Utah Code](http://le.utah.gov/xcode/code.html) 54-2-1)
</t>
  </si>
  <si>
    <t>2014-03-20 00:00:00 UTC</t>
  </si>
  <si>
    <t xml:space="preserve">Taxpayers may be eligible for a tax credit for the purchase of a
qualified heavy-duty AFV. Qualifying fuels include natural gas,
electricity, and hydrogen. Each qualified heavy-duty AFV is eligible for
the following tax credit amounts:
Year
Credit Amount
2021
\$15,000
2022
\$13,500
2023
\$12,000
2024
\$10,500
2025
\$9,000
2026
\$7,500
2027
\$6,000
2028
\$4,500
2029
\$3,000
2030
\$1,500
At least 50% of the qualified vehicle\'s miles must be driven in the
state. A single taxpayer may claim credits for up to 10 AFVs or
\$500,000 annually. If more than 30% of the total available tax credits
in a single year have not been claimed by May 1, a taxpayer may apply
for credits for an additional eight AFVs. Up to 25% of the tax credits
are reserved for taxpayers with small fleets of less than 40 vehicles.
Additional conditions and restrictions may apply. For more information,
see the [Alternative Fuel Heavy Duty Vehicle Tax Credit
Program](https://deq.utah.gov/air-quality/incentive-programs-aq/alternative-fuel-heavy-duty-vehicle-tax-credit-program)
website.
(Reference Utah [House Bill](https://le.utah.gov/) 91, 2021 and [Utah
Code](https://le.utah.gov/xcode/code.html) 59-7-618, 59-10-1033, and
59-13-201)
</t>
  </si>
  <si>
    <t>2015-04-01 00:00:00 UTC</t>
  </si>
  <si>
    <t>2017-03-22 00:00:00 UTC</t>
  </si>
  <si>
    <t>2021-03-10 20:59:43 UTC</t>
  </si>
  <si>
    <t>ELEC|HY|NG</t>
  </si>
  <si>
    <t>http://le.utah.gov/|https://le.utah.gov/</t>
  </si>
  <si>
    <t>Plug-In Electric Vehicle (PEV) Infrastructure Bond Authorization</t>
  </si>
  <si>
    <t xml:space="preserve">Interlocal entities, such as counties, local districts, and military
installations, are authorized to issue bonds for PEV charging
infrastructure. PEV charging infrastructure is defined as any permanent
equipment on commercial or industrial property that charges or stores
energy for delivery to PEVs. (Reference [Utah
Code](http://le.utah.gov/xcode/code.html) 11-13-103, 11-13-218,
11-42-102, and 11-42a-102)
</t>
  </si>
  <si>
    <t>2016-03-29 00:00:00 UTC</t>
  </si>
  <si>
    <t>2016-04-11 21:49:46 UTC</t>
  </si>
  <si>
    <t>http://le.utah.gov/xcode/code.html|http://le.utah.gov/</t>
  </si>
  <si>
    <t xml:space="preserve">The Utah Conversion to Alternate Fuel Grant Program provides grants to
businesses that install conversion equipment on eligible vehicles that
allow the vehicles to operate on alternative fuel or reduce a vehicle's
emissions of regulated pollutants. Businesses are required to pass these
savings along to the individual who purchases the converted vehicle.
Grants are available for 50% of the cost of conversion, up to \$2,500.
Eligible alternative fuels include propane, natural gas, and
electricity. For more information, see the [Utah Conversion to
Alternative Fuel Grant Program](http://air.utah.gov/altfuel/index.php)
website. (Reference [Utah Code](http://le.utah.gov/xcode/code.html)
19-1-401, 19-1-402, 19-1-403.3, and 19-1-405)
</t>
  </si>
  <si>
    <t>2015-05-12 00:00:00 UTC</t>
  </si>
  <si>
    <t>http://le.utah.gov/|http://le.utah.gov/xcode/code.html</t>
  </si>
  <si>
    <t xml:space="preserve">Utah joined Arizona, Colorado, Idaho, Montana, Nevada, New Mexico, and
Wyoming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</si>
  <si>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18:21:41 UTC</t>
  </si>
  <si>
    <t>Non-Residential Electric Vehicle Supply Equipment (EVSE) Rebate - Rocky Mountain Power</t>
  </si>
  <si>
    <t xml:space="preserve">Rocky Mountain Power provides rebates to non-residential and
multi-family customers toward the purchase of Level 2 and direct current
(DC) fast EVSE. Customers installing Level 2 EVSE may receive a rebate
of 75% of equipment cost, up to \$1,000 for single port stations and
\$1,500 for multi-port stations. Customers installing DC fast EVSE may
receive a rebate of 75% of equipment and installation cost, up to
\$30,000 for single port stations and \$42,000 for multi-port stations.
Rebates are available on a first-come, first-served basis. Additional
terms and conditions apply. For more information, see the Rocky Mountain
Power [Utah Electric Vehicle
Incentives](https://www.rockymountainpower.net/savings-energy-choices/electric-vehicles/utah-incentives.html)
website.
</t>
  </si>
  <si>
    <t>2018-03-09 22:11:27 UTC</t>
  </si>
  <si>
    <t>Alternative Fuel Vehicle Registration Fees</t>
  </si>
  <si>
    <t xml:space="preserve">Beginning in 2021, all-electric vehicle (EV), plug-in hybrid electric
vehicle (PHEV), and hybrid electric vehicle (HEV) owners are required to
pay an additional registration fee as follows:
::: {align="center"}
         Registration Fee
  ------ ------------------
  EV     \$120
  PHEV   \$52
  HEV    \$20
:::
Owners of a vehicles powered by a fuel other than motor fuel, diesel
fuel, electricity, natural gas, or propane are required to pay an
additional \$120 registration fee. A six-month registration option with
fees at prorated amounts is also available.
(Reference [Utah Code](https://le.utah.gov/xcode/code.html) 41-1a-1206)
</t>
  </si>
  <si>
    <t>2018-03-22 00:00:00 UTC</t>
  </si>
  <si>
    <t>2018-09-20 21:20:52 UTC</t>
  </si>
  <si>
    <t>BIOD|ETH|ELEC|HEV|HY|OTHER|PHEV</t>
  </si>
  <si>
    <t>https://le.utah.gov/|https://le.utah.gov/</t>
  </si>
  <si>
    <t>Road Usage Charge Program</t>
  </si>
  <si>
    <t xml:space="preserve">The owner of an all-electric vehicle (EV), plug-in hybrid electric
vehicle (PHEV), and hybrid electric vehicle (HEV) may enroll in the Utah
Department of Transportation's (UDOT) mileage-based roadway operations
and maintenance fee program in lieu of paying additional EV, PHEV, or
HEV [registration fees](https://afdc.energy.gov/laws/12063). To
participate, the owner or lessee must enroll, report mileage driven, and
pay the road usage fee for each payment period. Additional conditions
apply. For more information, see the UDOT [Road Usage
Charge](https://roadusagecharge.utah.gov/) website.(Reference [Utah
Code](https://le.utah.gov/xcode/code.html) 72-1-213)
</t>
  </si>
  <si>
    <t>2019-04-04 17:26:11 UTC</t>
  </si>
  <si>
    <t>https://le.utah.gov/xcode/code.html</t>
  </si>
  <si>
    <t xml:space="preserve">The Utah Department of Environmental Quality offers rebates for up to
50% the installation cost of Level 2 and direct current (DC) fast EVSE.
Utah-based businesses and non-profit organizations are eligible for a
maximum rebate of \$75,000 each, and governmental entities are also
eligible to apply. For more information, see the [Workplace Electric
Vehicle Charging Funding Assistance
Program](https://deq.utah.gov/air-quality/workplace-electric-vehicle-charging-funding-assistance-program)
website.
</t>
  </si>
  <si>
    <t>2019-11-15 16:36:11 UTC</t>
  </si>
  <si>
    <t>Residential Electric Vehicle Supply Equipment (EVSE) Rebate - Rocky Mountain Power</t>
  </si>
  <si>
    <t xml:space="preserve">Rocky Mountain Power provides rebates for residential customers for the
purchase of Level 2 EVSE. Level 2 EVSE purchased on or after January 1,
2020, are eligible for a rebate of 75% of equipment cost, up to \$200
per EVSE. Rebates are available on a first-come, first-served basis.
Additional terms and conditions apply. For more information, see the
Rocky Mountain Power [Utah Electric Vehicle
Incentives](https://www.rockymountainpower.net/savings-energy-choices/electric-vehicles/utah-incentives.html)
website.
</t>
  </si>
  <si>
    <t>2020-04-10 16:19:27 UTC</t>
  </si>
  <si>
    <t>Residential Electric Vehicle Time of Use (TOU) Rate Pilot â€“ Rocky Mountain Power</t>
  </si>
  <si>
    <t xml:space="preserve">Rocky Mountain Power offers a TOU rate to residential customers that own
plug-in electric vehicles. Residential customers that participate for
one year are eligible for a \$200 incentive. This program ends January
1, 2022. For more information, see the Rocky Mountain Power [Utah
Electric Vehicle
Incentives](https://www.rockymountainpower.net/savings-energy-choices/electric-vehicles/utah-incentives.html)
website.
</t>
  </si>
  <si>
    <t>2020-04-10 16:42:09 UTC</t>
  </si>
  <si>
    <t xml:space="preserve">The Utah Public Service Commission is authorized to establish a
large-scale EVSE program, with a maximum cost of \$50,000,000. The
program may include utility-owned EVSE, a new EVSE rate structure, and a
public education plan. Utilities implementing EVSE programs must submit
annual progress reports by June 1 for the previous calendar year.
(Reference Utah [House Bill](https://le.utah.gov/) 396, 2020, and [Utah
Code](https://le.utah.gov/xcode/code.html) 54-4-41)
</t>
  </si>
  <si>
    <t>2020-03-28 00:00:00 UTC</t>
  </si>
  <si>
    <t>2020-04-10 18:52:00 UTC</t>
  </si>
  <si>
    <t>https://le.utah.gov/xcode/code.html|Electric Vehicle Supply Equipment (EVSE) Rebate Program Authorization</t>
  </si>
  <si>
    <t>Electric Vehicle Supply Equipment (EVSE) Plan</t>
  </si>
  <si>
    <t xml:space="preserve">The Utah Department of Transportation (UDOT) must lead state agencies in
the creation of a statewide EVSE plan to provide electric vehicle
charging facilities along certain state highways at distances no greater
than every 50 miles. EVSE locations must be determined by June 30, 2021,
and installed by December 31, 2025. UDOT must submit a report outlining
the plan by November 30, 2020.
(Reference Utah [Utah Code](https://le.utah.gov/xcode/code.html)
72-1-215)
</t>
  </si>
  <si>
    <t>2020-03-24 00:00:00 UTC</t>
  </si>
  <si>
    <t>2020-04-10 18:56:37 UTC</t>
  </si>
  <si>
    <t>https://le.utah.gov/xcode/code.html|https://le.utah.gov/</t>
  </si>
  <si>
    <t>Electric Vehicle Emissions Inspections Exemption</t>
  </si>
  <si>
    <t xml:space="preserve">Vehicles powered exclusively by electricity are exempt from state motor
vehicle emissions inspections. (Reference [Utah
Code](https://le.utah.gov/xcode/code.html) 41-1a-1223 and 41-6a-1642)
</t>
  </si>
  <si>
    <t>2020-04-10 19:07:32 UTC</t>
  </si>
  <si>
    <t xml:space="preserve">Alternative fuel vehicles (AFVs) displaying the Virginia Clean Special
Fuel license plate may use Virginia HOV lanes on specified areas of
I-64, I-264, the Dulles Toll Road, and in the City of Alexandria,
regardless of the number of occupants. For HOV lanes serving the I-66
corridor, only registered vehicles displaying Clean Special Fuel license
plates issued before July 1, 2011, are exempt from HOV lane
requirements. Only dedicated AFVs are eligible; see the [Virginia
Department of Motor
Vehicles](http://www.dmv.state.va.us/webdoc/citizen/vehicles/cleanspecialfuel.asp)
website for a complete list of qualifying vehicles. The annual fee for
Clean Special Fuel license plates is \$25 in addition to the prescribed
fee for commonwealth license plates. This exemption expires September
30, 2025. For more information, see the Virginia Department of
Transportation [HOV
Lanes](http://www.virginiadot.org/travel/hov-default.asp) website.
(Reference [Virginia Code](http://lis.virginia.gov/000/src.htm) 33.2-501
and 46.2-749.3)
</t>
  </si>
  <si>
    <t>2012-04-18 00:00:00 UTC</t>
  </si>
  <si>
    <t>2015-09-10 19:28:49 UTC</t>
  </si>
  <si>
    <t>http://lis.virginia.gov/000/src.htm</t>
  </si>
  <si>
    <t>Alternative Fuel School Bus and Fueling Infrastructure Loans</t>
  </si>
  <si>
    <t xml:space="preserve">The Virginia Board of Education may use funding from the Literary Fund
to provide loans to school boards that convert school buses to operate
on alternative fuels or construct alternative fueling stations.
(Reference [Virginia Code](http://lis.virginia.gov/000/src.htm)
22.1-146)
</t>
  </si>
  <si>
    <t>Alternative Fuel Vehicle (AFV) Tax Reduction Authorization</t>
  </si>
  <si>
    <t>Local governments may reduce personal property taxes paid on AFVs and
low-speed vehicles. AFVs include vehicles that operate using natural
gas, liquefied petroleum gas or propane, hydrogen, or electricity.
(Reference [Virginia Code](http://lis.virginia.gov/000/src.htm)
58.1-3506)</t>
  </si>
  <si>
    <t>Alternative Fuel and Vehicle Tax</t>
  </si>
  <si>
    <t xml:space="preserve">Alternative fuels used to operate on-road vehicles are taxed at a rate
of \$0.212 per gasoline gallon equivalent (GGE). Alternative fuels are
taxed at the same rate as gasoline and gasohol (5.1% of the statewide
average wholesale price of a gallon of self-serve unleaded regular
gasoline). Refer to the Virginia Department of Motor Vehicles (DMV)
[Fuels Tax Rates and Alternative Fuels
Conversion](https://www.dmv.virginia.gov/commercial/#taxact/tax_rates.asp)
website for fuel-specific GGE calculations.
All-electric vehicles (EVs) registered in Virginia are subject to a
\$88.20 annual license tax at time of registration. For more
information, see the Virginia DMV [Electric
Vehicles](https://www.dmv.virginia.gov/vehicles/#alternative_vehicles.html)
website.
(Reference [Virginia Code](http://lis.virginia.gov/000/src.htm)
58.1-2217 and 58.1-2249)
</t>
  </si>
  <si>
    <t>2013-04-03 00:00:00 UTC</t>
  </si>
  <si>
    <t>2014-02-27 00:00:00 UTC</t>
  </si>
  <si>
    <t>http://virginiageneralassembly.gov/|http://lis.virginia.gov/000/src.htm|http://virginiageneralassembly.gov/</t>
  </si>
  <si>
    <t>Alternative Fuel Provider License</t>
  </si>
  <si>
    <t xml:space="preserve">Alternative fuel providers, bulk users, and retailers, or any person who
fuels an alternative fuel vehicle from a private source that does not
pay the alternative fuels tax must obtain an alternative fuel license
from the Virginia Department of Motor Vehicles (DMV). For more
information, see the DMV [Fuels Tax
Licensing](http://www.dmv.virginia.gov/commercial/#taxact/license.asp)
website. (Reference [Virginia Code](http://lis.virginia.gov/000/src.htm)
58.1-2244)
</t>
  </si>
  <si>
    <t>State Energy Plan</t>
  </si>
  <si>
    <t xml:space="preserve">The Department of Mines, Minerals and Energy (DMME) is responsible for
creating the Virginia Energy Plan (Plan) to assess the commonwealth\'s
primary energy sources and recommends actions to meet state energy
goals. The Plan must include policies to promote alternative fuel use,
transportation electrification, efficient driving techniques, and
reducing vehicle miles traveled. The Plan must assess statewide EV
charging infrastructure and consider the impact of statewide policies,
electric vehicle (EV) market projections, and statewide EV registration
data to support the state's 2045 net-zero carbon target in the
transportation sector. The DMME must submit the Plan to the governor,
the State Corporation Commission, and the General Assembly by October 1
of each year following the election of a new governor. For more
information, see the [Virginia Energy
Plan](https://dmme.virginia.gov/DE/VirginiaEnergyPlan.shtml) website.
(Reference [Senate Bill](http://lis.virginia.gov/000/src.htm) 1223,
2021, and [Virginia Code](http://lis.virginia.gov/000/src.htm) 67-101
and 67-102)
</t>
  </si>
  <si>
    <t>2021-03-24 00:00:00 UTC</t>
  </si>
  <si>
    <t>2021-05-11 18:37:39 UTC</t>
  </si>
  <si>
    <t>BIOD|ETH|ELEC|EFFEC|NG|PHEV</t>
  </si>
  <si>
    <t>http://lis.virginia.gov/000/src.htm|http://virginiageneralassembly.gov/|http://lis.virginia.gov/000/src.htm</t>
  </si>
  <si>
    <t xml:space="preserve">An entity that is not a public utility, public service corporation, or
public service company that provides retail plug-in electric vehicle
(PEV) charging services is not defined as a public utility and may sell
electricity if the electricity is used solely for transportation
purchases and the entity procured the electricity from an authorized
public utility. The Virginia State Corporation Commission may not set
the rates, charges, or fees for retail PEV charging services provided by
non-utilities. (Reference [Virginia
Code](http://lis.virginia.gov/000/src.htm) 56-1.2:1 and 56-232.2:1)
</t>
  </si>
  <si>
    <t>2018-03-09 00:00:00 UTC</t>
  </si>
  <si>
    <t>2018-04-09 19:14:53 UTC</t>
  </si>
  <si>
    <t>http://lis.virginia.gov/</t>
  </si>
  <si>
    <t>Alternative Fuel and Hybrid Electric Vehicle (HEV) Emissions Testing Exemption</t>
  </si>
  <si>
    <t xml:space="preserve">Vehicles powered exclusively by natural gas, propane, hydrogen, a
combination of compressed natural gas and hydrogen, or electricity are
exempt from the Virginia emissions inspection program. Qualified HEVs
with U.S. Environmental Protection Agency fuel economy ratings of at
least 50 miles per gallon (city) are also exempt from the emissions
inspection program unless remote sensing devices indicate the HEV may
not meet current emissions standards. For more information, including a
list of HEVs that qualify, see the Virginia Department of Motor Vehicles
[Emissions
Inspections](http://www.dmv.state.va.us/vehicles/#emissions.asp)
website. (Reference [Virginia Code](http://lis.virginia.gov/000/src.htm)
46.2-1177 through 46.2-1178 and 46.2-749.3)
</t>
  </si>
  <si>
    <t>2005-09-01 00:00:00 UTC</t>
  </si>
  <si>
    <t>Aftermarket Electric Vehicle (EV) Conversion Regulations</t>
  </si>
  <si>
    <t xml:space="preserve">Any motor vehicle, other than a motorcycle, that has been modified to
replace the internal combustion engine with an electric propulsion
system must be titled by and registered with the Virginia Department of
Motor Vehicles (DMV) as a converted EV. DMV converted EV registration
requires certification by a Virginia safety inspector that the
conversion to electric propulsion is complete and proof that the vehicle
has passed a Virginia safety inspection. The inspector may charge a fee,
not to exceed \$40, in addition to any fee imposed for Virginia safety
inspection. Converted EVs must be equipped with special equipment,
including high voltage cables, a temperature monitoring system for
traction batteries other than lead acid batteries, and labeling on three
sides of the vehicle identifying it as \"Converted Electric.\" For more
information, see the DMV [Titling a Converted
EV](http://www.dmvnow.com/vehicles/#electric.asp) website. (Reference
[Virginia Code](http://lis.virginia.gov/000/src.htm) 46.2-602.3,
46.2-625, and 46.2-1001.1)
</t>
  </si>
  <si>
    <t>2012-03-08 00:00:00 UTC</t>
  </si>
  <si>
    <t>2013-03-12 00:00:00 UTC</t>
  </si>
  <si>
    <t>AIRQEMISSIONS|REGIS</t>
  </si>
  <si>
    <t xml:space="preserve">The Virginia Department of Mines, Minerals and Energy, in collaboration
with the Virginia Department of Transportation, offers up to \$10,000 to
state agencies and local governments for the incremental cost of new or
converted AFVs. To be eligible, vehicles must comply with Buy America
provisions or qualify for a waiver from the U.S. Department of
Transportation Federal Highway Administration, and must be garaged in
areas of air quality nonattainment, as recognized by the federal
[Congestion Mitigation and Air Quality Improvement
(CMAQ)](https://www.fhwa.dot.gov/environment/air_quality/cmaq/) program.
For more information, see the Virginia [CMAQ Incentive
Program](http://www.vacleancities.org/reports-2/cmaq-incentive-program/)
website.
</t>
  </si>
  <si>
    <t>2015-07-09 14:19:18 UTC</t>
  </si>
  <si>
    <t>Public Entity Retail Plug-In Electric Vehicle (PEV) Infrastructure Authorization</t>
  </si>
  <si>
    <t xml:space="preserve">Any state government entity, as well as any locality, public institution
of higher education, or school boards, may operate retail fee-based PEV
charging infrastructure on its property. A locality may restrict use to
employees of the locality and authorized visitors and may install
signage that details these restrictions. Retail fee-based PEV charging
provided by state agencies must be offered at rates similar to those in
competitive areas. PEV charging infrastructure access must be restricted
to employees, students, and authorized visitors only during school
hours, and must be accompanied by appropriate signage. (Reference
[Virginia Code](http://lis.virginia.gov/000/src.htm) 22.1-131, 56-1.2,
56-1.2:1, 56-232.2:1, and 2.2-614.5)
</t>
  </si>
  <si>
    <t>2017-02-23 00:00:00 UTC</t>
  </si>
  <si>
    <t>2019-03-08 00:00:00 UTC</t>
  </si>
  <si>
    <t>2019-03-11 20:54:14 UTC</t>
  </si>
  <si>
    <t>Transit Emissions Reduction Grants</t>
  </si>
  <si>
    <t xml:space="preserve">The Virginia Department of Rail and Public Transportation's (DRPT)
Making Efficient + Responsible Investments in Transit (MERIT) program
provides funding for capital improvement projects, including the
purchase or lease of new plug-in electric or hybrid electric vehicles.
Funding amounts vary based on the project type.
In addition, as part of the MERIT program, the Clean Transportation
Voucher Program (Program) offers grants of up to 100% of the incremental
cost for transit agencies to replace model year 2009 or older Class 7
and Class 8 diesel transit buses with all-electric buses and up to 100%
of the purchase cost of associated charging infrastructure. Awards are
capped at \$500,000 per electric bus, including charging infrastructure.
The Program is funded by Virginia\'s portion of the [Volkswagen
Environmental Mitigation
Trust](https://www.epa.gov/enforcement/volkswagen-clean-air-act-civil-settlement).
For more information, including program guidance and the application,
see the [DRPT MERIT](http://www.drpt.virginia.gov/) website and the
Virginia Department of Environmental Quality [Volkswagen Settlement
Agreements](https://www.deq.virginia.gov/Programs/Air/VWMitigation.aspx)
website.
</t>
  </si>
  <si>
    <t>2019-12-01 00:00:00 UTC</t>
  </si>
  <si>
    <t>2020-02-28 17:43:16 UTC</t>
  </si>
  <si>
    <t>Plug-In Electric Vehicle (PEV) Time-of-Use (TOU) Rate â€“ Appalachian Power Company</t>
  </si>
  <si>
    <t xml:space="preserve">Appalachian Power Company offers a TOU rate to residential customers
that own a PEV. Eligible customers must have a meter that is capable of
separately identifying PEV usage. For more information, including
billing rates and additional service conditions, see the Appalachian
Power Company [Virginia Rates &amp;
Tariffs](https://www.appalachianpower.com/account/bills/rates/apcoratestariffsva.aspx)
website. This service is experimental and only available until September
12, 2023.
</t>
  </si>
  <si>
    <t>2020-04-08 17:13:15 UTC</t>
  </si>
  <si>
    <t>2023-09-12 00:00:00 UTC</t>
  </si>
  <si>
    <t>Electric Vehicle (EV) Rebate Program Working Group</t>
  </si>
  <si>
    <t xml:space="preserve">The Virginia Department of Mines, Minerals, and Energy in collaboration
with the Department of Environmental Quality, Department of Taxation,
and the Department of Motor Vehicles will convene a working group to
evaluate the feasibility of an EV rebate program. The working group
will:
-   Review methods for structuring and administering an EV rebate
    program;
-   Review funding options;
-   Evaluate vehicle sales data in states that offer EV rebates,
-   Identify metrics for evaluating an EV rebate program for incentives
    under \$4,500, and;
-   Recommend incentives for low-income individuals.
The working group published a
[report](https://www.virginiaev.org/wp-content/uploads/2020/11/FINAL-EV-Rebate-Report-11.18.pdf)
with program recommendations to the Virginia General Assembly on
November 1, 2020. The EV rebate program must be operational by December
30, 2021.
(Reference [House Bill](https://lis.virginia.gov/000/sab.htm) 717, 2020)
</t>
  </si>
  <si>
    <t>2020-04-09 00:00:00 UTC</t>
  </si>
  <si>
    <t>2020-05-11 18:42:40 UTC</t>
  </si>
  <si>
    <t>2021-12-30 00:00:00 UTC</t>
  </si>
  <si>
    <t>https://lis.virginia.gov/000/sab.htm</t>
  </si>
  <si>
    <t xml:space="preserve">Homeowners associations (HOAs) or condominium associations may not
prohibit the installation of an EVSE for personal use within the EVSE
owner's designated parking space. HOAs may establish restrictions on the
number, size, placement, manner of installation, and insurance
requirements for the EVSE if it is installed on the exterior of the
property or in a common area. HOAs are not liable for the EVSE.
A condominium association may prohibit the installation of an EVSE if it
is not technically feasible or practical due to safety risks, structural
issues, or engineering conditions. Condominiums may establish
requirements on the manner of installation, architectural design,
insurance requirements, and community-related expenses for the EVSE.
(Reference [Virginia Code](https://law.lis.virginia.gov/vacode/)
55.1-1823.1, 55.1-1962.1, and 55.1-2139.1)
</t>
  </si>
  <si>
    <t>2020-05-11 18:46:15 UTC</t>
  </si>
  <si>
    <t>Utility Company Electric Vehicle Supply Equipment (EVSE) Requirement</t>
  </si>
  <si>
    <t xml:space="preserve">Utilities must establish electric distribution grid transformation
projects that facilitate the integration of electrical facilities and
infrastructure necessary to support EVSE. Utilities will petition the
State Corporation Commission for program approval and will receive a
final order within six months of the petition filing.
(Reference [Virginia Code](https://law.lis.virginia.gov/vacode/) 56-576
and 56-585.1)
</t>
  </si>
  <si>
    <t>2020-05-11 18:50:59 UTC</t>
  </si>
  <si>
    <t>Electric Vehicle Supply Equipment (EVSE) Rebates - Dominion Energy</t>
  </si>
  <si>
    <t xml:space="preserve">Dominion Energy offers rebates to multi-family, workplace, and transit
customers for the purchase and make-ready costs of Level 2 and direct
current (DC) fast EVSE. The total number of rebates and funding
available are as follows:
::: {align="center"}
  Customer                   EVSE Technology   Number of Rebates Available   Total Funding Available
  -------------------------- ----------------- ----------------------------- -------------------------------------------------------------------
  Multi-Family               Level 2           25                            \$4,000 for dual-port charging stations; \$11,000 for make-ready
  Workplace                  Level 2           400                           \$2,700 for dual-port charging stations; \$11,000 for make-ready
  Transit                    DC fast           30                            \$53,000 for dual-port charging stations; \$73,000 for make-ready
  All Commercial Customers   DC fast           60                            \$35,000 for dual-port charging stations; \$73,000 for make-ready
:::
Rebates are awarded on a first-come, first served basis. For more
information, see the Dominion Energy [Electric
Vehicles](https://www.dominionenergy.com/virginia/save-energy/electric-vehicles)
website.
</t>
  </si>
  <si>
    <t>2020-07-11 04:37:30 UTC</t>
  </si>
  <si>
    <t>Zero Emission Vehicle (ZEV) Sales Requirement and Low-Emission Vehicle (LEV) Standards</t>
  </si>
  <si>
    <t xml:space="preserve">The Virginia Air Pollution Control Board (Board) may adopt the
California motor vehicle emissions and compliance requirements specified
in Title 13 of the [California Code of Regulations](https://oal.ca.gov/)
and create an Advanced Clean Cars Program. These regulations may apply
to new vehicles with a gross vehicle weight rating of up to 14,000
pounds and may require manufacturers to meet the [greenhouse gas
emissions standard](https://www.afdc.energy.gov/laws/6493) and the [ZEV
production and sales
requirements](https://www.afdc.energy.gov/laws/4249). This program must
be applicable to vehicles by model year 2025.
(Reference [House Bill](https://lis.virginia.gov/000/sab.htm) 1965,
2021, and [Virginia Code](http://law.lis.virginia.gov/vacode/title10.1/)
10.1-1307.04)
</t>
  </si>
  <si>
    <t>2021-03-18 00:00:00 UTC</t>
  </si>
  <si>
    <t>2021-04-13 12:50:37 UTC</t>
  </si>
  <si>
    <t>http://law.lis.virginia.gov/</t>
  </si>
  <si>
    <t>Alternative Fuel Vehicle Grant Authorization</t>
  </si>
  <si>
    <t xml:space="preserve">Local governments are authorized to establish a green bank to promote
investment in clean energy technologies, including alternative fuel
vehicles and related infrastructure. (Reference [House
Bill](https://lis.virginia.gov/) 1919, 2021)
</t>
  </si>
  <si>
    <t>2021-05-11 19:01:44 UTC</t>
  </si>
  <si>
    <t>https://lis.virginia.gov/</t>
  </si>
  <si>
    <t>Transportation Electrification Study</t>
  </si>
  <si>
    <t xml:space="preserve">The State Corporation Commission (Commission) must propose policies to
govern public, investor-owned electric utility programs and accelerate
widespread transportation electrification in Virginia. The Commission
must evaluate:
-   Utility and public investments that complement private efforts to
    deploy electric vehicle supply equipment (EVSE), focusing on
    low-income, minority, and rural communities;
-   Smart growth policies that can advance transportation
    electrification; and,
-   Utility actions that can facilitate EVSE deployment and
    transportation electrification.
The report must address how transportation electrification will impact
ratepayers, grid management, renewable energy development, and vehicle
charging costs. The Commission must publish the report by May 1, 2022.
(Reference [House Bill](https://lis.virginia.gov/) 2282, 2021)
</t>
  </si>
  <si>
    <t>2021-05-11 19:08:18 UTC</t>
  </si>
  <si>
    <t>AFP|GOV</t>
  </si>
  <si>
    <t>Utility Electrification Investment Recovery Requirement</t>
  </si>
  <si>
    <t xml:space="preserve">Beginning July 1, 2021, costs incurred by investor-owned electric
utilities associated with investments in transportation electrification
may only be recovered through the utility's rates for electricity
generation and distribution. (Reference [House
Bill](https://lis.virginia.gov/) 2282, 2021)
</t>
  </si>
  <si>
    <t>2021-05-11 19:11:50 UTC</t>
  </si>
  <si>
    <t>Electric Vehicle Supply Equipment (EVSE) Residential Rebate â€“ Dominion Energy</t>
  </si>
  <si>
    <t xml:space="preserve">Dominion Energy offers residential customers a rebate of \$125 for the
purchase of a new Level 2 EVSE. To be eligible, customers must enroll in
Dominion Energy's demand response program and register their EVSE on or
after March 1, 2021. Customers will also receive an annual payment of
\$40 on the anniversary of their enrollment in the demand response
program. For more information, including additional eligibility
requirements, see the Dominion Energy [EV Charger
Rewards](https://www.dominionenergy.com/virginia/save-energy/ev-charger-rewards)
website.
</t>
  </si>
  <si>
    <t>2021-06-21 20:53:28 UTC</t>
  </si>
  <si>
    <t>Electric Vehicle Supply Equipment (EVSE) New Construction and Building Renovation Requirement</t>
  </si>
  <si>
    <t xml:space="preserve">Any executive branch agency or institution designing new building
construction of more than 5,000 square feet, or a renovation that costs
more than 50% of the value of the building, must include EVSE
infrastructure. EVSE infrastructure must be sufficient to support
charging for every centralized fleet vehicle based at that building.
(Reference [Virginia Code](https://law.lis.virginia.gov/vacode/)
2.2-1183 and 2.2-1183)
</t>
  </si>
  <si>
    <t>2021-03-31 00:00:00 UTC</t>
  </si>
  <si>
    <t>2021-07-23 11:44:05 UTC</t>
  </si>
  <si>
    <t>https://law.lis.virginia.gov/vacode/</t>
  </si>
  <si>
    <t>Zero Emission Vehicle (ZEV) Infrastructure New Building Requirement for Localities</t>
  </si>
  <si>
    <t xml:space="preserve">Any locality designing new building construction of more than 5,000
square feet, or a renovation that costs more than 50% of the value of
the building, must include sufficient ZEV charging and fueling
infrastructure. The building must be capable of supporting projected ZEV
charging and fueling demand over the first 10 years following building
occupancy. Alternatively, the building must earn a ZEV or electric
vehicle charging credit from the Virginia Energy Conservation and
Environmental Standards (VEES), the U.S. Green Building Council's
Leadership in Energy and Environmental Design (LEED) green building
rating standard, or the Green Building Initiative\'s Green Globes
building standard. (Reference [Virginia
Code](https://law.lis.virginia.gov/vacode/) 15.2-1804.1)
</t>
  </si>
  <si>
    <t>2021-07-23 11:45:24 UTC</t>
  </si>
  <si>
    <t xml:space="preserve">PEV owners must pay an annual fee of \$109 in addition to standard
vehicle registration fees. (Reference [Virginia
Code](http://lis.virginia.gov/000/src.htm) 46.2-770 through 46.2-772)
</t>
  </si>
  <si>
    <t>2021-11-02 12:55:17 UTC</t>
  </si>
  <si>
    <t>Hybrid Electric Vehicle (HEV) and Plug-In Electric Vehicle (PEV) Acquisition Requirements</t>
  </si>
  <si>
    <t xml:space="preserve">The Vermont Department of Buildings and General Services (Department)
must, to the extent possible, purchase or lease HEVs or PEVs for state
use. At least 50% of the vehicles purchased or leased annually must be
HEVs or PEVs. Beginning July 1, 2021, at least 75% of the vehicles
purchased or leased annually must be HEVs or PEVs. The Department must
acquire the lowest-cost make and model that meets the State's needs.
(Reference [Vermont Statutes](http://legislature.vermont.gov/statutes/)
Title 29, Chapter 49, Section 903)
</t>
  </si>
  <si>
    <t>2019-06-19 18:15:19 UTC</t>
  </si>
  <si>
    <t>http://www.leg.state.vt.us/statutesMain.cfm|https://legislature.vermont.gov/|https://governor.vermont.gov/document-types/executive-orders</t>
  </si>
  <si>
    <t xml:space="preserve">Vermont joined California, Connecticut, Maine, Maryland, Massachusetts,
New Jersey, New York, Oregon, and Rhode Island in signing a [memorandum
of
understanding](https://www.nescaum.org/documents/zev-mou-10-governors-signed-20191120.pdf/)
(MOU) to support the deployment of ZEVs through involvement in a ZEV
Program Implementation Task Force (Task Force). In May 2014, the Task
Force published a [ZEV Action
Plan](https://www.nescaum.org/documents/multi-state-zev-action-plan.pdf)
(Plan) identifying 11 priority actions to accomplish the goals of the
MOU, including deploying at least 3.3 million ZEVs and adequate fueling
infrastructure within the signatory states by 2025. The Plan also
includes a research agenda to inform future actions. On an annual basis,
each state must report on the number of registered ZEVs, the number of
public electric vehicle supply equipment (EVSE) and hydrogen fueling
stations, and available information regarding workplace fueling for
ZEVs.
In June 2018, the Task Force published a new [ZEV Action
Plan](https://www.nescaum.org/documents/2018-zev-action-plan.pdf) for
2018-2021. Building on the 2014 Action Plan, the 2018 Action Plan makes
recommendations for states and other key partners in five priority
areas:
-   Raising consumer awareness and interest in electric vehicle
    technology;
-   Building out a reliable and convenient residential, workplace and
    public charging/fueling infrastructure network;
-   Continuing and improving access to consumer purchase and
    non-financial incentives;
-   Expanding public and private sector fleet adoption; and
-   Supporting dealership efforts to increase ZEV sales.
For more information, see the
[ZEVs](https://www.nescaum.org/topics/zero-emission-vehicles) website.
</t>
  </si>
  <si>
    <t>2018-06-25 19:42:21 UTC</t>
  </si>
  <si>
    <t>Plug-In Electric Vehicle Credit - Vermont Electric Co-op (VEC)</t>
  </si>
  <si>
    <t>VEC offers a \$250 bill credit to members who purchase a new or used
plug-in hybrid electric vehicle (PHEV) and a \$500 bill credit to
members who purchase a new or used all-electric vehicle (EV). Members
who lease a PHEV are eligible for an annual bill credit of \$50 for each
year of the lease, and members who lease an EV are eligible for an
annual bill credit of \$100 for each year of the lease. For more
information, including how to apply, see the VEC [Energy Transformation
Program](https://vermontelectric.coop/energy-transformation-programs)
website.</t>
  </si>
  <si>
    <t>2019-12-20 16:25:59 UTC</t>
  </si>
  <si>
    <t>Plug-In Electric Vehicle (PEV) Rebates - Green Mountain Power (GMP)</t>
  </si>
  <si>
    <t xml:space="preserve">GMP provides residential and business customers rebates of \$1,500 for
the purchase of a new all-electric vehicle, \$1,000 for the purchase of
a new plug-in hybrid electric vehicle, \$750 for the purchase of used
PEVs, and \$500 for the purchase of an electric motorcycle. Customers
with qualifying low and moderate household incomes are eligible for an
additional \$1,000 rebate. PEVs must have a manufacturer\'s suggested
retail price that is less than or equal to \$60,000. For more
information, see the GMP [Electric
Vehicles](https://greenmountainpower.com/rebates-programs/electric-vehicles/)
website.
</t>
  </si>
  <si>
    <t>2019-07-09 16:52:13 UTC</t>
  </si>
  <si>
    <t>Through the Vermont Diesel Emissions Reduction Grants Program, the
Vermont Department of Environmental Conservation (DEC) provides funding
to local, state and regional agencies or departments, businesses,
institutions, and nonprofit organizations for projects focused on
reducing emissions from diesel engines and vehicles. Qualifying
heavy-duty vehicles include buses and Class 5-8 trucks. Projects
eligible for funding are as follows:
-   Verified emission control technologies;
-   Verified idle reduction technologies;
-   Verified aerodynamic technologies and low rolling resistance tires;
-   Certified engine replacements;
-   Alternative fuel conversions; and
-   Certified vehicle or equipment replacements.
All technologies and engines must be certified by the U.S. Environmental
Protection Agency. Alternative fuels include, but are not limited to,
natural gas, propane, and electricity. Cost share requirements vary by
project. For more information, including application details, see the
DEC [Vermont Diesel Emissions Reduction
Grants](http://dec.vermont.gov/air-quality/mobile-sources/diesel-emissions/vt-diesel-grant)
website.</t>
  </si>
  <si>
    <t>2018-07-09 19:34:22 UTC</t>
  </si>
  <si>
    <t>AFTMKTCONV|BIOD|ELEC|HY|IR|NG|PHEV|LPG</t>
  </si>
  <si>
    <t xml:space="preserve">VEC offers a bill credit of \$500 per connector, up to \$2,000, to VEC
member businesses and public entities that install Level 2 or direct
current (DC) fast EVSE after July 2, 2017. To qualify, the EVSE must be
available for public use.
VEC also offers residential customers a \$250 bill credit for the
purchase of a Level 2 EVSE. Members with eligible chargers may receive
an additional \$50 incentive for participating. For more information,
including additional restrictions and how to apply, see the VEC [Energy
Transformation
Program](https://vermontelectric.coop/energy-transformation-programs)
website.
</t>
  </si>
  <si>
    <t>2020-07-11 12:19:14 UTC</t>
  </si>
  <si>
    <t xml:space="preserve">The Vermont State Infrastructure Bank (SIB) offers loan assistance to
municipalities, regional development corporations, political
subdivisions of the state, and private companies working for the state
to finance public electric vehicle charging and natural gas fueling
stations. 1% fixed loans up to \$100,000 are available to
municipalities, non-profits, and private sector borrowers. Other terms
and conditions may apply. See the Vermont Economic Development
Authority\'s
[SIB](https://www.veda.org/financing-options/vermont-commercial-financing/electric-vehicle-charging-station-loan-program/)
website for more information, including how to apply.
</t>
  </si>
  <si>
    <t>2018-08-29 16:07:12 UTC</t>
  </si>
  <si>
    <t>Plug-In Electric Vehicle (PEV) Analysis</t>
  </si>
  <si>
    <t xml:space="preserve">The Vermont Public Utility Commission (Commission) completed a report
that evaluated PEVs and PEV charging in the state. The Commission was to
provide public notice, opportunity for submission of written comments,
and one or more workshops on PEVs before the evaluation is conducted. In
its report, the Commission was required to include analysis and
recommendations on the following topics regarding electric vehicle
supply equipment (EVSE) owned by electric utilities:
-   Removal of barriers to EVSE installation, including strategies to
    reduce operating costs for EVSE users;
-   Strategies to manage the impact of PEV charging on the electric
    transmission and distribution system;
-   Strategies to facilitate the services provided by PEVs to the
    electric transmission and distribution system;
-   Benefits and costs to the electric system of PEV charging, electric
    utility planning for PEV charging, and rate design for PEV charging;
    and
-   The role of electric utilities with respect to the deployment and
    operation of EVSE.
For EVSE owned or operated by non-utility entities, the Commission was
also to report on its analysis and recommendations for:
-   How and when these EVSE stations will obtain electricity;
-   Safety standards for EVSE;
-   The role of the Commission and other relevant state agencies in
    managing these EVSE;
-   Regulations, if any, on pricing structures for EVSE, including
    transparency to the consumer of any rates or prices; and
-   Billing and complaint procedures for EVSE.
The Commission also was to consider:
-   Options for PEV drivers to contribute toward the cost of maintaining
    the State\'s transportation infrastructure;
-   The accuracy of electric metering and submetering technology for PEV
    charging;
-   Strategies to encourage PEV adoption and achieve the State\'s
    Comprehensive Energy Plan and greenhouse gas reduction goals; and
-   Any other topics that the Commission believes are relevant to fair,
    cost-effective, and accessible PEV charging.
The Commission published a
[report](https://puc.vermont.gov/sites/psbnew/files/doc_library/Electric%20vehicles%20report.pdf)
with its findings on June 27, 2019 and a
[report](https://puc.vermont.gov/sites/psbnew/files/doc_library/EV-Supplemental-Report.pdf)
with supplemental findings on December 13, 2019.
</t>
  </si>
  <si>
    <t>2018-05-21 00:00:00 UTC</t>
  </si>
  <si>
    <t>2019-07-09 17:08:18 UTC</t>
  </si>
  <si>
    <t>https://legislature.vermont.gov/</t>
  </si>
  <si>
    <t>Plug-In Electric Vehicle (PEV) Incentives - Burlington Electric Department (BED)</t>
  </si>
  <si>
    <t xml:space="preserve">BED provides low- or no-interest loans for the purchase of a new PEV.
Eligible customers can also apply for a rebate of \$1,800 towards the
purchase of a new all-electric vehicle (EV) or \$1,500 towards the
purchase of a plug-in hybrid electric vehicle (PHEV). An additional
\$600 is available for moderate income customers buying an EV or \$300
for a PHEV. Vehicles must have a manufacturer\'s suggested retail price
that is less than or equal to \$50,000. Additional terms and conditions
apply. For more information, including income eligibility, see the BED
[Electric Vehicles](https://www.burlingtonelectric.com/ev#financing)
website.
</t>
  </si>
  <si>
    <t>2019-02-08 21:00:47 UTC</t>
  </si>
  <si>
    <t>Plug-In Electric Vehicle (PEV) Time-Of-Use (TOU) Rate and EVSE Rebate - BED</t>
  </si>
  <si>
    <t xml:space="preserve">Burlington Electric Department (BED) offers a TOU rate to residential
customers who own a PEV. To qualify, customers must install a WiFi
enabled electric vehicle supply equipment (EVSE).
BED also offers a rebate of \$400 for the purchase and installation of a
qualifying Wifi enabled EVSE for customers that have enrolled in BED's
Residential EV Rate. Eligible applicants must have purchased EVSE within
60 days of the acquisition of the EV.
For more information, see the BED [EV
Rate](https://www.burlingtonelectric.com/evrate) website.
</t>
  </si>
  <si>
    <t>2019-02-08 21:02:41 UTC</t>
  </si>
  <si>
    <t>Residential Electric Vehicle Supply Equipment (EVSE) Incentive - Green Mountain Power (GMP)</t>
  </si>
  <si>
    <t xml:space="preserve">GMP residential customers are eligible for a free Level 2 EVSE when they
purchase a new or used plug-in electric vehicle. For more information
about these incentives, see the GMP [In-Home Level 2 EV
Charger](https://greenmountainpower.com/rebates-programs/electric-vehicles/in-home-ev-charger/)
website.
</t>
  </si>
  <si>
    <t>2019-02-08 21:04:23 UTC</t>
  </si>
  <si>
    <t>Plug-In Electric Vehicle (PEV) Incentive</t>
  </si>
  <si>
    <t xml:space="preserve">The Vermont Agency of Transportation provides financial incentives to
low- and moderate-income residents for the purchase or lease of a new
PEV with a base manufacturer's suggested retail price of \$40,000 or
less, on a first-come, first-served basis. Incentives are offered in the
following amounts:
**Tax Filing Status**
**Adjusted Gross Income (AGI) Limits for Enhanced and Standard
Incentives**
**State Incentive Amount**
**Plug-in Hybrid Electric Vehicle**
**All-Electric Vehicle**
Individual filing as single or head of household; or Married filing
separately
\$50,000 or less
\$3,000
\$4,000
\$50,001 up to \$100,000
\$1,500
\$2,500
Married filing jointly; or Individual filing as qualifying widower
\$75,000 or less
\$3,000
\$4,000
\$75,001 up to \$125,000
\$1,500
\$2,500
Incentives are limited to one per individual or married couple.
Additional terms and conditions apply. For more information, including
application and eligibility requirements, visit the [Drive Electric
Vermont](https://www.driveelectricvt.com/) website.
(Reference [House Bill](https://legislature.vermont.gov/) 529, 2019,
[House Bill](https://legislature.vermont.gov/) 969, 2020, and [House
Bill](https://legislature.vermont.gov/) 433, 2021)
</t>
  </si>
  <si>
    <t>2021-06-03 00:00:00 UTC</t>
  </si>
  <si>
    <t>2021-08-11 01:31:48 UTC</t>
  </si>
  <si>
    <t>https://legislature.vermont.gov/|https://legislature.vermont.gov/|https://legislature.vermont.gov/</t>
  </si>
  <si>
    <t>Fuel-Efficient Vehicle and Emission Reduction Incentives</t>
  </si>
  <si>
    <t xml:space="preserve">The Vermont Agency of Transportation (VTrans) administers the High Fuel
Efficiency Used-Vehicle
Program,[MileageSmart](https://www.mileagesmartvt.org/), which provides
incentives of up to \$5,000 to replace eligible vehicles with a used
vehicle that has a U.S. Environmental Protection Agency (EPA) combined
city/highway fuel economy of at least 40 miles per gallon (mpg).
VTrans also offers vouchers of up to \$2,500 for the repair of vehicles
that failed the on-board diagnostic (OBD) systems inspection. Eligible
vehicles for replacement include those that have failed the OBD systems
inspection or those that are more than 15 years old and have an EPA
combined city/highway fuel economy of less than 25 mpg. Eligible
vehicles for a repair voucher are those that have failed the OBD systems
inspection, require repairs that are not under warranty, and will be
able to pass the inspection once the repairs are made. For more
information on the emissions repair program, visit the VTrans [Statewide
Vehicle Incentives
Programs](https://vtrans.vermont.gov/planning/projects-programs/vehicle-incentives)
website. The emissions repair program must be operational by January 1,
2023.
(Reference [House Bill](https://legislature.vermont.gov/) 529, 2019 and
[House Bill](https://legislature.vermont.gov/) 433, 2021)
</t>
  </si>
  <si>
    <t>2019-06-19 18:02:02 UTC</t>
  </si>
  <si>
    <t>https://legislature.vermont.gov/|https://legislature.vermont.gov/</t>
  </si>
  <si>
    <t xml:space="preserve">An entity that supplies electricity to the public exclusively to charge
plug-in electric vehicles is not defined as a public utility and may
charge for this electricity by the kilowatt-hour. (Reference [Vermont
Statutes](https://legislature.vermont.gov/statutes/) Title 30, Chapter
5, Section 203)
</t>
  </si>
  <si>
    <t>2019-06-19 18:19:16 UTC</t>
  </si>
  <si>
    <t>https://legislature.vermont.gov/|https://legislature.vermont.gov/statutes/</t>
  </si>
  <si>
    <t>Electric Vehicle Supply Equipment (EVSE) Fee Authorization</t>
  </si>
  <si>
    <t xml:space="preserve">Any Vermont agency or department that owns or controls EVSE may
establish and set user fees. The agency or department may establish fees
that are less than or equal to the cost of charging or the retail rate
charged for the use of EVSE available to the public. Fees collected must
be deposited into the same fund or account from which the EVSE expenses
originated. This authorization expires on July 1, 2022. (Reference
[Vermont Statutes](https://legislature.vermont.gov/statutes/) Title 32,
Chapter 7, Section 604)
</t>
  </si>
  <si>
    <t>2019-06-19 18:25:32 UTC</t>
  </si>
  <si>
    <t>2022-07-01 00:00:00 UTC</t>
  </si>
  <si>
    <t>Fuel-Efficient Vehicle Incentive Analysis</t>
  </si>
  <si>
    <t xml:space="preserve">The Vermont Agency of Transportation (VTrans) must complete a study and
submit a to the legislature determining whether to implement a rebate
program for individuals to purchase or lease fuel-efficient vehicles
that is funded by fees collected from individuals that purchase or lease
inefficient vehicles. The report must also assess how this incentive
program could function with other Vermont incentive programs to reach
the plug-in electric vehicle goal in the [Vermont Comprehensive Energy
Plan](https://publicservice.vermont.gov/publications-resources/publications/energy_plan).
VTrans published a
[report](https://legislature.vermont.gov/assets/Legislative-Reports/Feebate-Study-Report-10-15-2019-Final.pdf)
on October 15, 2019. (Reference [House
Bill](https://legislature.vermont.gov/) 529, 2019)
</t>
  </si>
  <si>
    <t>2019-06-19 18:28:48 UTC</t>
  </si>
  <si>
    <t>Plug-in Electric Vehicle and Off-Road Equipment Rebates - VPPSA</t>
  </si>
  <si>
    <t xml:space="preserve">Vermont Public Power Supply Authority (VPPSA) member customers are
eligible for rebates of up to \$1,000 on the purchase of a new
all-electric vehicle (EV), and up to \$500 on the purchase of a new
plug-in hybrid electric vehicle (PHEV). VPPSA also offers rebates of
\$500 for the purchase of a pre-owned EV and \$250 for the purchase of a
pre-owned PHEV. Low-income customers may receive an additional \$400
rebate for a new EV or PHEV.
Additional rebates are available for the purchase of an electric
forklift, residential or commercial lawnmower, and other yard care
equipment.
For more information visit the VPPSA [Electric Vehicle
Rebate](https://vppsa.com/resources/rebate-forms/) website.
</t>
  </si>
  <si>
    <t>2020-07-11 12:27:59 UTC</t>
  </si>
  <si>
    <t>Plug-in Electric Vehicle (PEV) Rebate - Stowe Electric</t>
  </si>
  <si>
    <t xml:space="preserve">Stowe Electric offers customers rebates for the purchase or lease of
PEVs. New plug-in hybrid electric vehicles (PHEVs) are eligible for a
\$750 rebate, new all-electric vehicles (EVs) are eligible for a \$1,000
rebate, and income-qualifying customers are eligible for an additional
\$250 rebate for either vehicle. Stowe Electric also offers a \$400
rebate for the purchase of used EVs and a \$300 rebate for the purchase
of used PHEVs. For more information, including how to apply, see the
Stowe Electric [Rebate
Programs](https://www.stoweelectric.com/programs/rebate-programs)
website.
</t>
  </si>
  <si>
    <t>2019-12-20 16:37:47 UTC</t>
  </si>
  <si>
    <t>2020-08-03 15:39:09 UTC</t>
  </si>
  <si>
    <t xml:space="preserve">GMP offers business customers a \$750 incentive for the purchase of a
Level 2 EVSE. For more information about these incentives, see the GMP
[Electric
Vehicles](https://greenmountainpower.com/rebates-programs/business-innovation/electric-vehicles/)
website.
</t>
  </si>
  <si>
    <t>2021-08-11 12:09:54 UTC</t>
  </si>
  <si>
    <t xml:space="preserve">VPPSA offers member customers a \$500 rebate for the purchase of a Level
2 EVSE. To qualify, the EVSE must be installed for workplace or public
use. For more information about these incentives, see the VPPSA
[Electric Vehicle Charging
Station](https://vppsa.com/2021-electric-vehicle-charging-station-rebate//)
website.
</t>
  </si>
  <si>
    <t>2021-08-11 12:11:21 UTC</t>
  </si>
  <si>
    <t>Electric Vehicle Supply Equipment (EVSE) Multi-Unit Dwelling (MUD) Pilot Program</t>
  </si>
  <si>
    <t xml:space="preserve">The Vermont Agency of Transportation must establish and administer,
through a memorandum of understanding with the Department of Housing and
Community Development (DHCD), a pilot program to support the
installation of EVSE at MUDs and affordable housing units. The DHCD must
consult with other state agencies regarding the design, award of
funding, and administration of this pilot program. The DHCD must submit
a written report on the outcomes of the pilot program to the legislature
by January 15, 2022. Additional terms and conditions apply. (Reference
[House Bill](https://legislature.vermont.gov/) 433, 2021)
</t>
  </si>
  <si>
    <t>2021-08-11 12:22:40 UTC</t>
  </si>
  <si>
    <t>CCEINIT|OTHER</t>
  </si>
  <si>
    <t>STATION|MUD</t>
  </si>
  <si>
    <t>Electric Vehicle Supply Equipment (EVSE) Deployment Goal</t>
  </si>
  <si>
    <t xml:space="preserve">To the extent possible, Vermont must adopt the goal to have at least one
direct current (DC) fast EVSE charging port available to the public
within five miles of every interstate exit within the state; and 50
miles of another DC fast EVSE charging port available to the public
along a state highway. The Vermont Agency of Transportation must submit
an updated Vermont map showing the locations of all public DC fast EVSE
to the legislature by January 15 each year until this goal is met.
Additional terms and conditions apply. (Reference [House
Bill](https://legislature.vermont.gov/) 433, 2021)
</t>
  </si>
  <si>
    <t>2021-08-11 12:25:11 UTC</t>
  </si>
  <si>
    <t xml:space="preserve">Utility companies must offer PEV rates for public and private electric
vehicle supply equipment by June 30, 2024. The PEV rates must be
approved by the Public Utility Commission (PUC). The PUC must submit a
written report to the legislature on the progress towards this goal by
January 15 of each year through 2025. (Reference [House
Bill](https://legislature.vermont.gov/) 433, 2021)
</t>
  </si>
  <si>
    <t>2021-08-11 12:26:49 UTC</t>
  </si>
  <si>
    <t xml:space="preserve">A PEV is defined as a vehicle that can be powered by an electric motor
that draws electricity from a battery and is capable of being charged
from an external source. A PEV includes both a vehicle that can only be
powered by an electric motor that draws electricity from a battery
(all-electric vehicle) and a vehicle that can be powered by an electric
motor that draws electricity from a battery and by an internal
combustion engine (plug-in hybrid electric vehicle). (Reference [House
Bill](https://legislature.vermont.gov/) 433, 2021)
</t>
  </si>
  <si>
    <t>2021-08-11 12:28:10 UTC</t>
  </si>
  <si>
    <t>Public Transportation Electrification Plan</t>
  </si>
  <si>
    <t xml:space="preserve">The Vermont Agency of Transportation (VTrans), in consultation with
public transit providers, must prepare a long-range plan that outlines
the costs, timeline, training, maintenance, and operational actions
required to move to a fully electrified public transportation fleet.
VTrans must file the long-range plan with the legislature by January 31,
2022. (Reference [House Bill](https://legislature.vermont.gov/) 433,
2021)
</t>
  </si>
  <si>
    <t>2021-08-11 12:29:57 UTC</t>
  </si>
  <si>
    <t xml:space="preserve">AFVs powered exclusively by electric, natural gas, and propane vehicles
are exempt from state emissions control inspections. Plug-in hybrid
electric vehicles that obtain a U.S. Environmental Protection Agency
fuel economy rating of at least 50 miles per gallon during city driving
are also exempt from these inspections. (Reference [Revised Code of
Washington](http://apps.leg.wa.gov/rcw/) 46.16A.060)
</t>
  </si>
  <si>
    <t>http://apps.leg.wa.gov/rcw/</t>
  </si>
  <si>
    <t>State Plug-In Electric Vehicle (PEV) Charging Infrastructure Availability</t>
  </si>
  <si>
    <t xml:space="preserve">Publicly and privately owned PEVs may charge at state office locations
if the vehicles are used for state business, conducting business with
the state, or as commuter vehicles. Additionally, contingent upon
funding, the state must install electrical outlets suitable for charging
PEVs in each of the state\'s fleet parking and maintenance facilities as
well as every state-operated highway rest stop. The Washington
Department of Enterprise Services may report to the governor and the
legislature on the amount of electricity consumed and the number of PEVs
using state-owned charging equipment if it represents a significant cost
to the state. (Reference [Revised Code of
Washington](http://apps.leg.wa.gov/rcw/) 43.01.250, 43.19.648, and
47.38.075)
</t>
  </si>
  <si>
    <t>2007-05-07 00:00:00 UTC</t>
  </si>
  <si>
    <t>2015-05-01 00:00:00 UTC</t>
  </si>
  <si>
    <t>2015-06-12 19:45:54 UTC</t>
  </si>
  <si>
    <t>Alternative Fuel Use Requirement</t>
  </si>
  <si>
    <t xml:space="preserve">All state agencies must, to the extent practicable, use 100% biofuels or
electricity to operate all publicly owned vehicles. Agencies must
prioritize all-electric vehicles (EVs) when leasing or purchasing new
vehicles, and all trips that may feasibly use EVs must employ them. For
vehicle classes without EV model options, agencies must prioritize the
most cost-efficient, low-emission vehicle option available. Agencies may
substitute natural gas or propane for electricity or biofuel if the
Washington State Department of Commerce (Department) determines that
electricity and biofuel are not reasonably available. Practicability and
measures of compliance are defined in [rules
adopted](http://apps.leg.wa.gov/wac/default.aspx?cite=194-28&amp;full=true)
by the Department. The governor has established a cross-agency Governing
Council, which must adopt and implement standards, measures, targets,
and tools to support agencies in reducing greenhouse gas emissions and
prioritizing EV adoption.
In addition, all local government agencies must, to the extent
practicable, use 100% biofuels or electricity to operate all publicly
owned vehicles. Transit agencies using compressed natural gas and engine
retrofits that would void vehicle warranties are exempt from this
requirement. To allow the motor vehicle fuel needs of state and local
government to be satisfied by Washington-produced biofuels, the
Washington Department of Enterprise Services and local governments may
contract in advance and execute contracts with public or private
producers and suppliers for the purchase of appropriate biofuels.
Agencies may substitute natural gas or propane in vehicles if the
Department determines that biofuels and electricity are not reasonably
available. Practicability and measures of compliance are defined in
[rules](http://apps.leg.wa.gov/wac/default.aspx?cite=194-29) adopted by
the Department.
(Reference [Executive
Order](http://www.governor.wa.gov/office-governor/official-actions/executive-orders)
18-01, 2018, [Washington Administrative
Code](http://apps.leg.wa.gov/wac/) 194-28 and 194-29, and [Revised Code
of Washington](http://apps.leg.wa.gov/rcw/) 43.19.647 and 43.19.648)
</t>
  </si>
  <si>
    <t>2018-01-16 00:00:00 UTC</t>
  </si>
  <si>
    <t>2018-03-12 15:05:58 UTC</t>
  </si>
  <si>
    <t>BIOD|ETH|ELEC</t>
  </si>
  <si>
    <t>http://apps.leg.wa.gov/rcw/|http://apps.leg.wa.gov/wac/|http://www.governor.wa.gov/office-governor/official-actions/executive-orders</t>
  </si>
  <si>
    <t>Plug-In Electric Vehicle (PEV) Promotion and Infrastructure Development</t>
  </si>
  <si>
    <t xml:space="preserve">Any regional transportation planning organization containing a county
with a population greater than one million must collaborate with state
and local governments to promote PEV use, invest in PEV charging
infrastructure, and seek federal or private funding for these efforts.
Collaborative planning efforts may include:
-   Developing short- and long-term plans outlining how state, regional,
    and local governments may construct electric vehicle supply
    equipment locations and ensure that the infrastructure can be
    electrically supported;
-   Supporting public education and training programs on PEVs;
-   Developing an implementation plan for counties with a population
    greater than 500,000 to have 10% of public and private parking
    spaces ready for PEV charging by December 31, 2018; and
-   Developing model ordinances and guidance for local governments for
    site assessment and installing PEV infrastructure.
(Reference [Revised Code of Washington](http://apps.leg.wa.gov/rcw/)
47.80.090)
</t>
  </si>
  <si>
    <t>2009-05-13 00:00:00 UTC</t>
  </si>
  <si>
    <t>Electric Vehicle and Fuel Cell Electric Vehicle (FCEV) Infrastructure and Battery Tax Credit</t>
  </si>
  <si>
    <t xml:space="preserve">Public lands used for installing, maintaining, and operating EVSE are
exempt from leasehold excise taxes. Additionally, the state sales and
use taxes do not apply to plug-in electric vehicle (PEV) and FCEV
batteries or fuel cells; labor and services for installing, repairing,
altering, or improving PEV and FCEV batteries or fuel cells and PEV and
FCEV infrastructure; the sale of property used for PEV and hydrogen
fueling infrastructure, and the sale of zero emission buses. (Reference
[Revised Code of Washington](http://apps.leg.wa.gov/rcw/) 82.29A.125,
82.08.816, and 82.12.816)
</t>
  </si>
  <si>
    <t>2019-05-07 00:00:00 UTC</t>
  </si>
  <si>
    <t>2019-06-07 21:22:38 UTC</t>
  </si>
  <si>
    <t>2025-07-01 00:00:00 UTC</t>
  </si>
  <si>
    <t>http://apps.leg.wa.gov/rcw/|http://leg.wa.gov/</t>
  </si>
  <si>
    <t>Electric Vehicle Supply Equipment (EVSE) and Battery Exchange Station Regulations</t>
  </si>
  <si>
    <t>State and local governments may lease land for installing,
maintaining, and operating EVSE or electric vehicle battery
exchange stations for up to 50 years for at least $1 per year.
Additionally, the installation of battery charging and exchange
stations is categorically exempt from the Washington
Environmental Policy Act. (Reference Revised Code of Washington ( http://apps.leg.wa.gov/rcw/ ) 79.13.100 and 43.21C.410)</t>
  </si>
  <si>
    <t>Plug-In Electric Vehicle (PEV) Infrastructure Definitions</t>
  </si>
  <si>
    <t xml:space="preserve">PEV infrastructure is defined as structures, machinery, and equipment
necessary and integral to support a PEV, including battery charging
stations, rapid charging stations, and battery exchange stations. A
battery charging station is defined as an electrical component assembly
or cluster of component assemblies designed specifically to charge
batteries within a PEV. A rapid charging station is defined as an
industrial grade electrical outlet that allows for faster recharging of
PEV batteries through higher power levels. A battery exchange station is
defined as a fully automated facility that will enable a PEV with a
swappable battery to enter a drive lane and exchange the depleted
battery with a fully charged battery through a fully automated process.
Infrastructure must meet or exceed any applicable state building
standards, codes, and regulations. (Reference [Revised Code of
Washington](http://apps.leg.wa.gov/rcw/) 19.28.281 and 47.80.090)
</t>
  </si>
  <si>
    <t>Local Government Plug-in Electric Vehicle (PEV) Infrastructure Requirements</t>
  </si>
  <si>
    <t xml:space="preserve">Jurisdictions must develop regulations to allow the use of PEV
infrastructure and battery charging stations in all areas except
critical areas or areas zoned for residential or resource use. The
Washington Department of Commerce included a model ordinance,
development regulations, and guidance for local governments for site
assessment and installing PEV infrastructure in [Electric Vehicle
Infrastructure: A Guide for Local Governments in Washington
State](https://www.psrc.org/sites/default/files/electric-vehicle-guidance.pdf).
This requirement applies to jurisdictions that meet specific location
criteria and is contingent upon federal funding. Additionally, cities or
municipalities may adopt incentive programs to encourage retrofitting of
existing structures capable of charging PEVs. (Reference [Revised Code
of Washington](http://apps.leg.wa.gov/rcw/) 35.63.126, 35.63.127,
35A.63.107, 36.70.695, 36.70A.695, and 43.31.970)
</t>
  </si>
  <si>
    <t>Low Carbon Fuel and Fuel-Efficient Vehicle Acquisition Requirement</t>
  </si>
  <si>
    <t xml:space="preserve">Washington state agencies must consider purchasing low carbon fuel
vehicles or converting conventional vehicles to use low carbon fuels
when financially comparable over the vehicle\'s useful life. Low carbon
fuels include hydrogen, biomethane, electricity, or natural gas blends
of at least 90%. State agencies must achieve an average fuel economy of
36 miles per gallon (mpg) for passenger vehicle fleets in motor pools
and leased conventional vehicles. State agencies must also purchase low
carbon fuel vehicles or, when purchasing new conventional vehicles,
achieve an average fuel economy of 40 mpg for light-duty passenger
vehicles and 27 mpg for light-duty vans and sport utility vehicles. When
calculating average fuel economy, emergency response vehicles, passenger
vans with a gross vehicle weight rating of 8,500 pounds or greater,
off-road vehicles, low carbon fuel vehicles, and vehicles driven less
than 2,000 miles per year are excluded. (Reference [Revised Code of
Washington](http://apps.leg.wa.gov/rcw/) 43.19.622)
</t>
  </si>
  <si>
    <t>2010-03-22 00:00:00 UTC</t>
  </si>
  <si>
    <t>ELEC|EFFEC|HY|NG|PHEV</t>
  </si>
  <si>
    <t>Electric Drive Vehicle Fee</t>
  </si>
  <si>
    <t xml:space="preserve">All-electric vehicle owners must pay an annual fee of \$150 in addition
to standard registration fees. Plug-in hybrid electric vehicles with an
all-electric range of at least 30 miles are subject to a fee of \$75.
Hybrid electric vehicles are subject to a fee of \$75. (Reference
[Revised Code of Washington](http://apps.leg.wa.gov/rcw/) 46.17.323-324)
</t>
  </si>
  <si>
    <t>2021-06-14 17:59:54 UTC</t>
  </si>
  <si>
    <t>Plug-In Electric Vehicle (PEV) Road User Assessment System Pilot</t>
  </si>
  <si>
    <t xml:space="preserve">The Washington Transportation Commission (Commission) studied the
feasibility of transitioning from a fuel tax to a road user assessment
system in the state. In 2012, the Commission conducted a limited scope
pilot project to test the feasibility of this new system as it applies
to PEVs. For the results of this evaluation, see the Washington State
Department of Transportation
[report](https://www.wsdot.wa.gov/research/reports/fullreports/807.1.pdf).
The Commission began a year-long pilot project in fall 2017. On January
13, 2020, the Commission submitted a
[report](https://waroadusagecharge.org/final-report/) of findings and
recommendations to the governor, state legislature, and the U.S.
Department of Transportation. The state legislature directed the
Commission to further study aspects of the road usage charge program.
For more information, see the Commission [Road Usage Charge
Assessment](https://waroadusagecharge.org/) website.
</t>
  </si>
  <si>
    <t>2016-03-25 00:00:00 UTC</t>
  </si>
  <si>
    <t>2020-04-13 15:47:12 UTC</t>
  </si>
  <si>
    <t>http://leg.wa.gov/</t>
  </si>
  <si>
    <t xml:space="preserve">An entity that offers electric vehicle supply equipment (EVSE) to the
public for hire may not have their rates, services, facilities or
practices regulated by the Washington Utilities and Transportation
Commission (Commission). The exemption does not apply if the entity is
otherwise subject to Commission jurisdiction as an electrical company,
or if an entity\'s battery charging facilities and services are
subsidized by any regulated service. A utility may offer battery
charging facilities as a regulated service, subject to Commission
approval. (Reference [Revised Code of
Washington](http://apps.leg.wa.gov/rcw/) 80.28.320)
</t>
  </si>
  <si>
    <t>2011-07-22 00:00:00 UTC</t>
  </si>
  <si>
    <t>STATION|AFP|FLEET|GOV|OTHER</t>
  </si>
  <si>
    <t>Plug-In Electric Vehicle (PEV) Charging Signage and Parking Regulations</t>
  </si>
  <si>
    <t xml:space="preserve">A public PEV charging station is defined as a public parking space that
is served by charging equipment. Public PEV charging stations must have
vertical signage that identifies the station and indicates that it is
only for PEV charging. The signage must be consistent with the U.S.
Department of Transportation Federal Highway Administration\'s [Manual
on Uniform Traffic Control Devices](https://mutcd.fhwa.dot.gov/).
By 2023, all public PEV charging stations must also display all charges
and fees associated with operation. Any person who parks a vehicle in a
public PEV charging station parking space and does not connect to the
equipment is subject to a fine of \$124.
By 2023, the Department of Agriculture must adopt rules requiring
electric vehicle service providers (EVSP) to meet interoperability
standards and offer multiple payment methods at public PEV charging
stations. EVSPs must report inventory and payment information to the
National Renewable Energy Laboratory annually. EVSE installed before
January 1, 2024 are exempt from the rules until January 1, 2034.
(Reference [House Bill](https://leg.wa.gov/) 1287, 2021, [Senate
Bill](https://leg.wa.gov/) 5192, 2021, and [Revised Code of
Washington](http://apps.leg.wa.gov/rcw/default.aspx) 46.08.185)
</t>
  </si>
  <si>
    <t>2013-04-23 00:00:00 UTC</t>
  </si>
  <si>
    <t>2021-06-14 17:52:42 UTC</t>
  </si>
  <si>
    <t>http://apps.leg.wa.gov/rcw/default.aspx|https://leg.wa.gov/|https://leg.wa.gov/</t>
  </si>
  <si>
    <t>Utility Electrification Plans and Return on Investment Authorization</t>
  </si>
  <si>
    <t xml:space="preserve">Utilities are authorized to submit transportation electrification plans
that deploy electric vehicle supply equipment (EVSE) or programs and
incentives that support transportation electrification. Additionally,
utilities petition the Washington Utilities and Transportation
Commission (UTC) for a rate of return on EVSE installed for the benefit
of ratepayers through December 31, 2030. The UTC may approve an
additional 2% to the standard rate of return if the utility installs
EVSE on a fully regulated basis similar to other capital investments
behind a customer\'s meter, and the expenditures do not increase
ratepayer costs more than 0.25%. EVSE are subject to a depreciation
schedule and may be gifted to the customer when fully depreciated. The
UTC issued a
[report](https://app.leg.wa.gov/ReportsToTheLegislature/Home/GetPDF?fileName=EVSE%20Report%20to%20the%20Legislature%20-%20Final_a9efaf10-04d7-4c3e-b2df-f0c3da1d06ed.pdf)
on the use and impacts of the incentive in 2017. (Reference [Revised
Code of Washington](http://apps.leg.wa.gov/rcw/) 80.28.360 and
80.28.365)
</t>
  </si>
  <si>
    <t>2015-05-11 00:00:00 UTC</t>
  </si>
  <si>
    <t>2019-04-30 00:00:00 UTC</t>
  </si>
  <si>
    <t>2019-05-10 00:34:17 UTC</t>
  </si>
  <si>
    <t>2030-12-31 00:00:00 UTC</t>
  </si>
  <si>
    <t>http://apps.leg.wa.gov/rcw|http://leg.wa.gov/</t>
  </si>
  <si>
    <t>Alternative Fueling Infrastructure Grant Program</t>
  </si>
  <si>
    <t xml:space="preserve">The Washington State Department of Transportation (WSDOT) offers
competitive grants to strengthen and expand the [West Coast Electric
Highway](http://www.westcoastgreenhighway.com/WAelectrichighways.htm)
network by deploying electric vehicle supply equipment with Level 2 and
direct current (DC) fast chargers and hydrogen fueling infrastructure
along highway corridors in Washington. Eligible project costs include
siting, equipment purchases, electrical upgrades, installation,
operations, and maintenance. For more information, including funding
availability and application periods, see the WSDOT [Innovative
Partnerships - Electric Vehicle Charging
Infrastructure](https://www.wsdot.wa.gov/Funding/Partners/EVIB.htm)
website. (Reference [Revised Code of
Washington](http://apps.leg.wa.gov/rcw/) 47.04.350)
</t>
  </si>
  <si>
    <t>2015-07-16 00:00:00 UTC</t>
  </si>
  <si>
    <t>2019-06-07 20:58:57 UTC</t>
  </si>
  <si>
    <t xml:space="preserve">The Washington State Department of Ecology (Ecology) will work with the
Office of the Governor and state agencies to select projects and
distribute funding to leverage 15% of Washington\'s portion of the [VW
Environmental Mitigation
Trust](https://www.epa.gov/enforcement/volkswagen-clean-air-act-civil-settlement)
for the acquisition, installation, operation, and maintenance of
light-duty zero-emission vehicle charging infrastructure.
Ecology will establish a competitive process to identify and select
projects to fund with the remaining 85% of the appropriation to maximize
total air pollution reduction and health benefits, improve air quality
in areas disproportionately affected by air pollution, leverage
additional matching funds, achieve substantial emission reduction beyond
what would occur absent the funding, accelerate fleet turnover to the
cleanest engines, and accelerate adoption of electric vehicles,
equipment, and vessels. As appropriate, Ecology will work with state
agencies to select projects and distribute funding. For more
information, see the Ecology [VW Enforcement
Action](https://ecology.wa.gov/About-us/How-we-operate/Grants-loans/Find-a-grant-or-loan/Volkswagen-enforcement-action-grants)
website.
</t>
  </si>
  <si>
    <t>2018-03-27 00:00:00 UTC</t>
  </si>
  <si>
    <t>2018-04-24 21:28:51 UTC</t>
  </si>
  <si>
    <t>Utility Electric Transportation Plan Authorization</t>
  </si>
  <si>
    <t xml:space="preserve">The governing authority or commission of an electric utility may adopt
an electric transportation plan that proves that utility outreach and
investment in the electrification of transportation infrastructure does
not increase net costs to ratepayers in excess of 0.025%. The governing
authority or commission may consider items such as the impact of
electrification on the utilities load, demand response and load
management opportunities, system reliability and distribution system
efficiencies, and interoperability concerns. Upon making this
determination, electric utilities may offer incentive programs for
customers. (Reference [Revised Code of
Washington](https://apps.leg.wa.gov/rcw/) 35.92.450)
</t>
  </si>
  <si>
    <t>2019-04-23 00:00:00 UTC</t>
  </si>
  <si>
    <t>2019-05-10 00:41:38 UTC</t>
  </si>
  <si>
    <t>https://apps.leg.wa.gov/rcw/|http://leg.wa.gov/</t>
  </si>
  <si>
    <t>Green Transportation Grant Program</t>
  </si>
  <si>
    <t xml:space="preserve">The Washington State Department of Transportation (WSDOT) offers grants
for projects that reduce the carbon intensity of the Washington
transportation system, including fleet electrification, modification or
replacement of facilities to facilitate fleet electrification and
hydrogen fueling, upgrades to electrical transmission and distribution
systems, and construction of charging and fueling infrastructure. To be
eligible, a transit authority must provide matching funding for that
project that is at least equal to 20% of the total cost of the project.
For more information, including funding availability and program dates,
see the WSDOT [Green Transportation Capital
Grants](https://wsdot.wa.gov/transit/grants/green-transportation-capital)
(Reference [Revised Code of Washington](http://apps.leg.wa.gov/rcw/)
47.66.120)
</t>
  </si>
  <si>
    <t>2019-06-07 21:05:15 UTC</t>
  </si>
  <si>
    <t>STATION|GOV|OTHER</t>
  </si>
  <si>
    <t>http://leg.wa.gov/|http://apps.leg.wa.gov/rcw/</t>
  </si>
  <si>
    <t>Alternative Fuel Vehicle (AFV) Car Share Pilot Program</t>
  </si>
  <si>
    <t xml:space="preserve">The Washington State Department of Transportation (WSDOT) will develop a
pilot program to provide AFV use opportunities to underserved and
low-income communities and to those without easy access to
transportation corridors. (Reference [Revised Code of
Washington](http://apps.leg.wa.gov/rcw/) 47.04.355)
</t>
  </si>
  <si>
    <t>2019-06-07 21:10:37 UTC</t>
  </si>
  <si>
    <t>Alternative Fuel Vehicle (AFV) Retail Sales and Use Tax Exemption</t>
  </si>
  <si>
    <t xml:space="preserve">The retail sales and state use tax of 6.5% does not apply to the sale or
lease of new or used passenger vehicles, light-duty trucks, and
medium-duty passenger AFVs. AFVs powered by natural gas, propane,
hydrogen, and electricity are eligible. Vehicles must not have a selling
price plus trade-in property value that exceeds \$45,000 for new
vehicles and \$30,000 for used vehicles. The maximum eligible amount for
used purchased or leased vehicles is \$16,000. The maximum eligible
amounts for new purchased or leased vehicles are as follows:
&lt;div&gt;
  Newly Purchases or Leased Year   Maximum Amount
  -------------------------------- ----------------
  Through July 31, 2021            \$25,000
  August 1, 2021 - July 31 2023    \$20,000
  August 1, 2023 - July 31 2025    \$15,000
&lt;/div&gt;
For more information, see the Renewable Energy/Green Incentives section
of Washington Department of Revenue\'s [Incentives
Programs](https://dor.wa.gov/find-taxes-rates/tax-incentives/incentive-programs)
website.
(Reference [Revised Code of Washington](http://apps.leg.wa.gov/rcw/)
82.12.9999)
</t>
  </si>
  <si>
    <t>2019-06-07 21:19:50 UTC</t>
  </si>
  <si>
    <t>2028-08-01 00:00:00 UTC</t>
  </si>
  <si>
    <t>Alternative Fuel Vehicle (AFV) Technical Assistance and Education Program</t>
  </si>
  <si>
    <t xml:space="preserve">The Washington State University (WSU) [Energy
Program](http://www.energy.wsu.edu/) must establish and administer a
technical assistance and education program on the use of AFVs for public
agencies, including state and local governments. For more information,
visit the WSU Energy Program [Green Transportation
Program](http://www.energy.wsu.edu/GreenTransportationProgram.aspx)
website. (Reference [Revised Code of
Washington](http://apps.leg.wa.gov/rcw/) 28B.30.903)
</t>
  </si>
  <si>
    <t>2019-06-07 21:28:59 UTC</t>
  </si>
  <si>
    <t>http://apps.leg.wa.gov/|http://apps.leg.wa.gov/rcw/</t>
  </si>
  <si>
    <t xml:space="preserve">Pacific Power offers non-residential customers quarterly grants for up
to 100% of eligible purchase and installation costs of EVSE. Twenty-five
percent of funds will be earmarked for workplace charging and fleet
electrification projects. Additional requirements may apply. For more
information, including application timelines, visit the Pacific Power
[Charging Station
Grants](https://www.pacificpower.net/savings-energy-choices/electric-vehicles/charging-station-grants.html)
website.
</t>
  </si>
  <si>
    <t>2019-10-16 15:36:23 UTC</t>
  </si>
  <si>
    <t xml:space="preserve">Plug-In Electric Vehicle (PEV) Charging Study Incentive - Tacoma Public Utility (TPU) </t>
  </si>
  <si>
    <t xml:space="preserve">TPU is conducting a study to understand the charging patterns for
residential PEVs. In exchange for completion of surveys about PEV
charging and use, TPU customers may be eligible for an up to \$250
incentive per year. Eligible residential customers must own or lease a
PEV and own their own charging equipment. For more information, see the
TPU [EV Charging
Study](https://www.mytpu.org/community-environment/clean-renewable-energy/electric-vehicles/electric-vehicle-charging/)
website.
</t>
  </si>
  <si>
    <t>2020-04-07 15:58:31 UTC</t>
  </si>
  <si>
    <t xml:space="preserve">By July 1, 2021, the Washington State Building Code Council (Council)
must adopt rules for EVSE installation at all new buildings that provide
on-site parking. At least one parking space, or 10% of parking spaces
rounded to the next whole number, must be made-ready for Level 2 EVSE.
Electrical capacity must accommodate the potential to serve a minimum of
20% of the total parking spaces with Level 2 EVSE. For assembly,
education, or mercantile buildings, the requirements apply only to
employee parking spaces. Buildings classified as utility or
miscellaneous are exempt from these requirements. Buildings classified
as residential R-3 must implement rules for EVSE installation by July 1,
2024. By July 1, 2024, the Council is required to adopt rules that
exceed the minimum requirements set in July 2021. Additional terms and
conditions apply. (Reference [House
Bill](https://leg.wa.gov/House/Pages/default.aspx) 1287,2021 and
[Revised Code of Washington](https://apps.leg.wa.gov/rcw/) 19.27.540)
</t>
  </si>
  <si>
    <t>2020-04-13 15:43:07 UTC</t>
  </si>
  <si>
    <t>2020-08-03 15:41:14 UTC</t>
  </si>
  <si>
    <t>Zero Emission Vehicles (ZEVs) Support</t>
  </si>
  <si>
    <t xml:space="preserve">The Department of Commerce must develop and maintain a publicly
available mapping and forecasting tool that locates and provides
information on electric vehicle charging and refueling infrastructure.
Electric utilities with more than 25,000 customers must analyze how
their resource plans support and account for anticipated levels of ZEV
use, relevant infrastructure forecasts and associated energy impacts,
and information from the utilities\' transportation electrification
plans. (Reference [House Bill](https://leg.wa.gov/) 1287, 2021)
</t>
  </si>
  <si>
    <t>2021-07-25 00:00:00 UTC</t>
  </si>
  <si>
    <t>2021-06-11 16:19:58 UTC</t>
  </si>
  <si>
    <t xml:space="preserve">Residential Electric Vehicle Supply Equipment (EVSE) Rebate - Snohomish Public Utility District </t>
  </si>
  <si>
    <t xml:space="preserve">Snohomish Public Utility District offers residential customers a \$500
rebate for the purchase and installation of qualified Level 2 EVSE. For
more information, see the [PUD Electric
Vehicle](https://www.snopud.com/default.ashx?p=1097) website.
</t>
  </si>
  <si>
    <t>2021-06-14 17:22:55 UTC</t>
  </si>
  <si>
    <t>Electric Vehicle Supply Equipment (EVSE) Incentive â€“ Clark Public Utilities (CPU)</t>
  </si>
  <si>
    <t xml:space="preserve">CPU offers customers rebates for the purchase and installation of Level
2 EVSE. Rebates are available in the following amounts:
::: {align="center"}
  Eligible Customers                        EVSE Type                                        Rebate Amount
  ----------------------------------------- ------------------------------------------------ ---------------
  Residential                               Non-ENERGY STAR certified; No Wi-Fi connection   \$100
  Residential, Commercial, and Industrial   ENERGY STAR certified; Wi-Fi enabled             \$500
:::
For more information, including funding availability, see the CPU
[Electric Vehicle
Program](https://www.clarkpublicutilities.com/residential-customers/reduce-energy-waste-and-lower-your-bill/all-rebates-incentives-and-low-interest-loans/electric-vehicle-program/)
website.
</t>
  </si>
  <si>
    <t>2021-06-14 17:32:49 UTC</t>
  </si>
  <si>
    <t>Used Electric Vehicle (EV) Rebate â€“ Clark Public Utilities (CPU)</t>
  </si>
  <si>
    <t xml:space="preserve">CPU offers rebates to low-income customers for the purchase of a used
EV. EVs must be \$20,000 or less in value and must be registered in
Clark County. For more information, see the CPU [Electric Vehicle
Program](https://www.clarkpublicutilities.com/residential-customers/reduce-energy-waste-and-lower-your-bill/all-rebates-incentives-and-low-interest-loans/electric-vehicle-program/)
website.
</t>
  </si>
  <si>
    <t>2021-06-14 17:33:14 UTC</t>
  </si>
  <si>
    <t>Public Electric Vehicle Supply Equipment (EVSE) Incentive â€“ Clark Public Utilities (CPU)</t>
  </si>
  <si>
    <t xml:space="preserve">CPU offers limited grants to install publicly accessible EVSE in Clark
County. Rebates of up to 50% of the project costs are available to
municipalities, local government agencies, and non-profits in Clark
County. For more information, see the CPU [Electric Vehicle
Program](https://www.clarkpublicutilities.com/business-customers/reduce-waste-in-your-business/all-programs/electric-vehicle-program/)
website.
</t>
  </si>
  <si>
    <t>2021-06-14 17:48:56 UTC</t>
  </si>
  <si>
    <t xml:space="preserve">Electric Vehicle Supply Equipment (EVSE) Fees </t>
  </si>
  <si>
    <t xml:space="preserve">EVSE ports are subject to the following annual registration fees:
-   \$20 per Level 2 port
-   \$40 per Direct Current (DC) Fast port
The Department of Agriculture may adopt additional registration fees and
consider differential fees for electric vehicle service providers
operating less than 25 public EVSEs in Washington.
EVSE found to be an economic detriment to the customer may be subject to
a \$200 penalty for the first violation, and \$400 penalty for the
second violation.
(Reference [SenateBill](https://leg.wa.gov/) 5192, 2021)
</t>
  </si>
  <si>
    <t>2021-06-14 17:57:38 UTC</t>
  </si>
  <si>
    <t>Electric Vehicle Supply Equipment (EVSE) Rebate â€“ Tacoma Public Utility (TPU)</t>
  </si>
  <si>
    <t xml:space="preserve">TPU offers residential customers a \$600 rebate, in the form of bill
credit, for the installation of a Level 2 EVSE, a smart splitter, or a
240-volt outlet. For more information, see the TPU [EV
Charging](https://www.mytpu.org/ways-to-save/residential-incentives/ev-charging/)
website.
</t>
  </si>
  <si>
    <t>2021-10-12 15:45:29 UTC</t>
  </si>
  <si>
    <t>Electric Vehicle Supply Equipment (EVSE) Rebates â€“ Tacoma Public Utility (TPU)</t>
  </si>
  <si>
    <t xml:space="preserve">TPU offers rebates for the installation of Level 2 EVSE at multifamily
dwellings and businesses located in the City of Tacoma. Rebate amounts
for the first two EVSE ports are available in the following amounts:
::: {align="center"}
  Applicant Type         Standard Rebate Amount                 Rebate for Historically Underinvested Communities
  ---------------------- -------------------------------------- ---------------------------------------------------
  Business               60% of project costs, up to \$12,000   80% of project costs, up to \$16,000
  Multifamily Dwelling   80% of project costs, up to \$16,000   100% of project costs, up to \$20,000
:::
A rebate of up to \$2,000 is available for every additional EVSE port
installed. Applicants may also receive a rebate for 100% of utility
infrastructure upgrade costs, up to \$25,000, to increase grid
reliability. For more information, including funding terms and
availability, see the TPU [Public Electric Vehicle
Charging](https://www.mytpu.org/community-environment/clean-renewable-energy/electric-vehicles/public-electric-vehicle-charging/)
and [Multifamily Dwelling EV
Charging](https://www.mytpu.org/community-environment/clean-renewable-energy/electric-vehicles/multifamily-dwelling-ev-charging/)
websites.
</t>
  </si>
  <si>
    <t>2021-10-12 15:55:23 UTC</t>
  </si>
  <si>
    <t>Alternative Fuel Vehicle and Alternative Fuel Use Policy</t>
  </si>
  <si>
    <t xml:space="preserve">The Wisconsin Department of Administration (DOA) encourages state
employees operating state-owned or leased motor vehicles to use hybrid
electric vehicles or vehicles that operate on gasohol (a motor fuel
containing at least 10% alcohol) or alternative fuels whenever feasible
and cost effective. DOA must place a list of gasohol and alternative
fueling station locations in each state-owned or state-leased motor
vehicle for driver reference. DOA also encourages Wisconsin residents
and state employees who use personal motor vehicles on state business to
use gasohol and alternative fuels. (Reference [Wisconsin
Statutes](http://legis.wisconsin.gov/rsb/stats.html) 16.045)
</t>
  </si>
  <si>
    <t>http://legis.wisconsin.gov/rsb/stats.html|https://docs.legis.wisconsin.gov/code/executive_orders/2003_jim_doyle/2006-141.pdf</t>
  </si>
  <si>
    <t xml:space="preserve">A county, city, village, town, or other political subdivision may not
levy or collect any excise, license, privilege, or occupational tax on
motor vehicle fuel, alternative fuels, or the purchase, sale, handling,
or consumption of motor vehicle fuel or alternative fuels. (Reference
[Wisconsin Statutes](http://legis.wisconsin.gov/rsb/stats.html) 78.82)
</t>
  </si>
  <si>
    <t>1993-08-10 00:00:00 UTC</t>
  </si>
  <si>
    <t>http://legis.wisconsin.gov/rsb/stats.html</t>
  </si>
  <si>
    <t>Alternative Fuel Tax Refund for Taxis</t>
  </si>
  <si>
    <t xml:space="preserve">A person using alternative fuel to operate a taxi used to transport
passengers may be reimbursed for the paid amount of the Wisconsin state
fuel tax. Refund claims must be filed within one year of the fuel
purchase date and must be for a minimum of 100 gallons of alternative
fuel. (Reference [Wisconsin
Statutes](http://legis.wisconsin.gov/rsb/stats.html) 78.75(1m)(a)(1) and
78.75(1m)(b))
</t>
  </si>
  <si>
    <t>Plug-In Electric Vehicle (PEV) Fees</t>
  </si>
  <si>
    <t xml:space="preserve">In addition to standard registration fees, all-electric vehicle owners
must pay an annual fee of \$100. Plug-in hybrid electric vehicle owners
must pay an annual fee of \$75. (Reference [Wisconsin
Statutes](http://legis.wisconsin.gov/rsb/stats.html) 341.25(1)(L))
</t>
  </si>
  <si>
    <t>2017-09-21 00:00:00 UTC</t>
  </si>
  <si>
    <t>2019-07-03 00:00:00 UTC</t>
  </si>
  <si>
    <t>2019-07-24 19:32:17 UTC</t>
  </si>
  <si>
    <t>https://legis.wisconsin.gov/|http://legis.wisconsin.gov/rsb/stats.html|https://legis.wisconsin.gov/</t>
  </si>
  <si>
    <t>Heavy-Duty Transit Bus Grants</t>
  </si>
  <si>
    <t>The Wisconsin Department of Administration (DOA) offers grants for the
replacement of eligible public transit buses. Funding is available for
the replacement and scrapping of model year 1992-2009 heavy-duty public
transit buses with new replacement diesel or alternative fueled buses.
The program is funded by Wisconsin's portion of the [Volkswagen
Environmental Mitigation
Trust](https://www.epa.gov/enforcement/volkswagen-clean-air-act-civil-settlement).
For more information, including how to apply, see the DOA [VW Mitigation
Program](https://doa.wi.gov/Pages/vwsettlementwisconsin.aspx) website.</t>
  </si>
  <si>
    <t>2018-10-02 20:41:05 UTC</t>
  </si>
  <si>
    <t>Plug-In Electric Vehicle (PEV) Charging Rate Incentive - Madison Gas and Electric (MGE)</t>
  </si>
  <si>
    <t xml:space="preserve">MGE offers a time-of-use (TOU) electricity rate for customers with a
PEV. For more information, see the MGE [Shift &amp;
Save](https://www.mge.com/our-environment/electric-vehicles/shift-save)
website.
</t>
  </si>
  <si>
    <t>2019-08-05 17:31:26 UTC</t>
  </si>
  <si>
    <t xml:space="preserve">The Wisconsin Department of Natural Resources (DNR) provides U.S.
Environmental Protection Agency Diesel Emission Reduction Act (DERA)
funding for projects that reduce diesel emissions in Wisconsin. Funding
for between 25% and 100% of eligible projects costs is available to
businesses, nonprofits, and public entities that reduce diesel emissions
by replacing engines, retrofitting exhaust controls, purchasing new
vehicles, or installing idle reduction equipment. For more information,
including funding amounts and application details, see the DNR [Clean
Diesel Grant Program](https://dnr.wi.gov/Aid/CleanDiesel.html) website.
</t>
  </si>
  <si>
    <t>2019-12-11 15:43:33 UTC</t>
  </si>
  <si>
    <t>BIOD|ELEC|IR|NG|PHEV|LPG</t>
  </si>
  <si>
    <t>Electric Vehicle Supply Equipment (EVSE) Leasing Program â€“ Madison Gas and Electric (MGE)</t>
  </si>
  <si>
    <t xml:space="preserve">MGE residential customers can pay \$20 per month for the installation
and maintenance of a Level 2 EVSE. Participants must sign a five-year
service agreement. For more information, see MGE's
[Charge\@Home](https://www.mge.com/our-environment/electric-vehicles/charge@home-program)
website.
</t>
  </si>
  <si>
    <t>2019-12-11 15:53:55 UTC</t>
  </si>
  <si>
    <t>Electric Vehicle Supply Equipment (EVSE) Rebate â€“ Barron Electric Cooperative (BEC)</t>
  </si>
  <si>
    <t xml:space="preserve">BEC offers residential customers rebates for the full cost of a Level 2
EVSE. For more information, see the BEC [Residential
Programs](https://www.barronelectric.com/rebates) website.
</t>
  </si>
  <si>
    <t>2019-12-11 16:18:08 UTC</t>
  </si>
  <si>
    <t>Electric Vehicle Supply Equipment (EVSE) Rebate â€“ Chippewa Valley Electric Cooperative (CVEC)</t>
  </si>
  <si>
    <t xml:space="preserve">CVEC offers customers a \$200 rebate to purchase and install a new EVSE.
All rebate documentation must be submitted within three months of the
EVSE purchase. The rebate is available until December 31, 2019 and is
available on a first-come, first-served basis. For more information,
including eligibility requirements and how to apply, see the CVEC
[Rebates](https://www.cvecoop.com/rebates.php) website.
</t>
  </si>
  <si>
    <t>2019-12-11 16:20:01 UTC</t>
  </si>
  <si>
    <t>Electric Vehicle Supply Equipment (EVSE) Rebate â€“ Clark Electric Cooperative (CEC)</t>
  </si>
  <si>
    <t xml:space="preserve">CEC offers customers a \$400 rebate to purchase and install a new EVSE.
Required documentation must be submitted to CEC within three months of
the EVSE purchase date. The EVSE rebate is available on a first-come,
first-served basis. For more information, see the CEC [Rebates and
Incentives](https://www.cecoop.com/rebatesincentives) website.
</t>
  </si>
  <si>
    <t>2019-12-11 16:21:45 UTC</t>
  </si>
  <si>
    <t>Electric Vehicle Supply Equipment (EVSE) Rebate â€“ East Central Energy (ECE)</t>
  </si>
  <si>
    <t xml:space="preserve">ECE offers residential customers a \$1,000 rebate to install a Level 2
EVSE on a time-of-use or off-peak storage electricity rate. For more
information, see the ECE [Residential
Rebates](https://www.eastcentralenergy.com/content/residential-rebates)
website.
</t>
  </si>
  <si>
    <t>2019-12-11 16:23:21 UTC</t>
  </si>
  <si>
    <t>Electric Vehicle Supply Equipment (EVSE) Rebate â€“ Price Electric Cooperative</t>
  </si>
  <si>
    <t xml:space="preserve">Price Electric Cooperative offers residential customers a \$500 rebate
to customers who purchase and install an EVSE. The EVSE rebate is
available on a first-come, first-served basis. For more information,
including application details, see the Price Electric Cooperative
[Rebates](https://www.price-electric.com/content/rebates) website.
</t>
  </si>
  <si>
    <t>2019-12-11 16:25:43 UTC</t>
  </si>
  <si>
    <t>Electric Vehicle Supply Equipment (EVSE) Rebate â€“ Riverland Energy Cooperative (REC)</t>
  </si>
  <si>
    <t xml:space="preserve">REC offers residential customers a \$400 rebate to purchase and install
an EVSE. The EVSE rebate is available on a first-come, first-served
basis. For more information, including application details, see the REC
[Rebates](https://www.riverlandenergy.com/rebates) website.
</t>
  </si>
  <si>
    <t>2019-12-11 16:27:04 UTC</t>
  </si>
  <si>
    <t>Electric Vehicle Supply Equipment (EVSE) Rebate â€“ Pierce Pepin Cooperative Services (PPCS)</t>
  </si>
  <si>
    <t xml:space="preserve">PPCS offers residential customers a \$400 rebate to purchase and install
an EVSE. The EVSE rebate is available on a first-come, first-served
basis. For more information, see the PPCS [Programs &amp;
Rebates](https://www.piercepepin.coop/programs-rebates) website.
</t>
  </si>
  <si>
    <t>2020-02-07 22:41:26 UTC</t>
  </si>
  <si>
    <t xml:space="preserve">Climate Change Task Force  </t>
  </si>
  <si>
    <t xml:space="preserve">The Governor will convene a Climate Change Task Force (Task Force) to
advise the Governor in developing a mitigation strategy and
incorporating recommendations, including transportation, into existing
plans. The Task Force will submit a preliminary report of its findings
and recommendations to the Governor by August 31, 2020. For more
information, see the Wisconsin Task Force website. (Reference [Executive
Order](https://evers.wi.gov/Pages/Newsroom/Executive-Orders.aspx) 52,
2020)
</t>
  </si>
  <si>
    <t>2019-10-17 00:00:00 UTC</t>
  </si>
  <si>
    <t>2020-07-13 01:25:33 UTC</t>
  </si>
  <si>
    <t>Alternative Fuel Production Subsidy Prohibition</t>
  </si>
  <si>
    <t xml:space="preserve">Incentives or subsidies from political subdivisions for the production
of alternative fuels are prohibited by law, with exceptions for certain
coal-based liquid fuels. (Reference [West Virginia
Code](http://www.legis.state.wv.us/WVCODE/Code.cfm) 8-27A-3 and
11-13D-3D)
</t>
  </si>
  <si>
    <t>Provision for Establishment of Alternative Fuel Vehicle (AFV) Acquisition Requirements</t>
  </si>
  <si>
    <t xml:space="preserve">The West Virginia Department of Administration (Department) may require
that up to 75% of a state agency\'s fleet consist of AFVs. To meet these
requirements, agencies may purchase or lease AFVs or convert existing
vehicles to operate using alternative fuels. The Department may waive
this requirement if an agency\'s vehicles are operating in an area where
the agency cannot reasonably establish a central alternative fueling
station or the lifetime cost of the vehicle or fueling infrastructure is
significantly higher as compared to conventional vehicles or fuels. This
requirement does not apply to law enforcement, emergency, public transit
authority, state rail authority, non-road vehicles, or school buses.
(Reference [West Virginia
Code](http://www.legis.state.wv.us/WVCODE/Code.cfm) 5A-2A-1 and 5A-2A-2)
</t>
  </si>
  <si>
    <t>http://www.legis.state.wv.us/WVCODE/Code.cfm</t>
  </si>
  <si>
    <t xml:space="preserve">West Virginia higher education governing boards must use alternative
fuels to the maximum extent feasible. (Reference [West Virginia
Code](http://www.legis.state.wv.us/WVCODE/Code.cfm) 18B-5-9)
</t>
  </si>
  <si>
    <t>2011-04-05 00:00:00 UTC</t>
  </si>
  <si>
    <t>BIOD|ETH|ELEC|HY|NG|OTHER|PHEV|LPG</t>
  </si>
  <si>
    <t>Alternative fuels are subject to an excise tax at a rate of \$0.205 per
gasoline gallon equivalent, with a variable component equal to at least
5% of the average wholesale price of the fuel. (Reference [West Virginia
Code](http://www.legis.state.wv.us/WVCODE/Code.cfm) 11-14C-2, 11-14C-5,
11-14C-6a, 11-15A-13a, and 11-15-18b)</t>
  </si>
  <si>
    <t>STATION|PURCH|FLEET|GOV</t>
  </si>
  <si>
    <t xml:space="preserve">In addition to standard registration fees, owners of vehicles fueled
with natural gas, hydrogen, or electricity must pay an annual fee of
\$200. Plug-in hybrid electric vehicle owners must pay an annual fee of
\$100. (Reference [West Virginia
Code](http://www.wvlegislature.gov/WVCODE/Code.cfm) 17A-10-3C)
</t>
  </si>
  <si>
    <t>2017-06-16 00:00:00 UTC</t>
  </si>
  <si>
    <t>2017-07-11 16:58:18 UTC</t>
  </si>
  <si>
    <t>Senate Bill 1006, 2017|West Virginia Code 17A-10-3c</t>
  </si>
  <si>
    <t>Alternative Fuel Use Promotion</t>
  </si>
  <si>
    <t xml:space="preserve">The West Virginia Public Service Commission (PSC) ) does not have
jurisdiction over the sale of alternative fuels by non-utilities. The
PSC authorizes ratemaking allowances for public utilities to encourage
the use of alternative fuels in new demonstration technologies,
including alternative fuel vehicles (AFVs). AFVs included those using
natural gas, methanol, or electricity as the primary fuel. (Reference
[West Virginia Code](http://www.legis.state.wv.us/WVCODE/Code.cfm)
24-2D-1 through 24-2D-3)
</t>
  </si>
  <si>
    <t>2015-01-01 00:00:00 UTC</t>
  </si>
  <si>
    <t>REQ|UTILITY</t>
  </si>
  <si>
    <t>http://www.wvlegislature.gov/index.cfm</t>
  </si>
  <si>
    <t>Residential Electric Vehicle Supply Equipment (EVSE) Rebate - Appalachian Power</t>
  </si>
  <si>
    <t xml:space="preserve">Appalachian Power offers residential customers a rebate of up to \$250
for the installation of an ENERGY STAR certified Level 2 EVSE. For more
information, see the Appalachian Power [Charge
Forward](https://takechargewv.com/programs/for-your-home/chargeforward)
website.
</t>
  </si>
  <si>
    <t>2021-07-01 00:00:00 UTC</t>
  </si>
  <si>
    <t>2021-10-13 15:12:26 UTC</t>
  </si>
  <si>
    <t>2024-06-20 00:00:00 UTC</t>
  </si>
  <si>
    <t>Plug-in Electric Vehicle (PEV) Decal Fee</t>
  </si>
  <si>
    <t xml:space="preserve">Owners of PEVs must pay an annual decal fee of \$200. Multipurpose
vehicles and motorcycles are exempt. Multipurpose vehicles are defined
as having at least four wheels, an unladen weight of at least 300 pounds
(lbs.) but less than 3,000 lbs., a permanent upright seat or saddle for
the driver which is mounted at least 24 inches from the ground, and an
identifying number (Reference [House
Bill](https://wyoleg.gov/Legislation/2021) 0144, 2021, and [Wyoming
Statutes](http://legisweb.state.wy.us/LSOWEB/LegInfo.aspx) 31-3-102
(a)(xxiii), 31-1-101(a)(xv)(M), and 39-17-301 (a))
</t>
  </si>
  <si>
    <t>2015-02-25 00:00:00 UTC</t>
  </si>
  <si>
    <t>2016-03-02 00:00:00 UTC</t>
  </si>
  <si>
    <t>2019-03-06 19:52:41 UTC</t>
  </si>
  <si>
    <t>http://legisweb.state.wy.us/LSOWEB/Default.aspx|https://www.wyoleg.gov/|http://legisweb.state.wy.us/statutes/statutes.aspx</t>
  </si>
  <si>
    <t>Alternative Fuel Tax Rate</t>
  </si>
  <si>
    <t xml:space="preserve">A license tax of \$0.24 per gasoline gallon equivalent (GGE) or diesel
gallon equivalent (DGE) is collected on all alternative fuel used, sold,
or distributed for sale or use in Wyoming. Alternative fuels include
compressed natural gas (CNG), liquefied natural gas (LNG), propane,
electricity, and renewable diesel. For taxation purposes, one GGE of CNG
is equal to 5.66 pounds (lbs.), one DGE of LNG is equal to 6.06 lbs.,
one GGE of propane is equal to 1.35 gallons, and one GGE of electricity
is equal to 33.56 kilowatt-hours. For more information, refer to the
[Wyoming Department of Transportation Tax
Rates](http://www.dot.state.wy.us/home/business_with_wydot/fuel_tax/tax_rates.html)
website. (Reference [Wyoming
Statutes](http://legisweb.state.wy.us/LSOWEB/LegInfo.aspx) 39-17-104,
39-17-204, 39-17-301. 39-17-303, and 39-17-304)
</t>
  </si>
  <si>
    <t>2015-04-15 18:00:17 UTC</t>
  </si>
  <si>
    <t>ETH|ELEC|NG|PHEV|LPG</t>
  </si>
  <si>
    <t>http://legisweb.state.wy.us/statutes/statutes.aspx</t>
  </si>
  <si>
    <t xml:space="preserve">Alternative fuels are defined as pure methanol, ethanol and other blends
of at least 85% alcohol, natural gas, propane, coal-derived liquid
fuels, hydrogen, electricity, pure biodiesel, renewable diesel, fuels
other than alcohol that are derived from biological materials, and
P-series fuels. Biodiesel is defined as mono-alkyl esters of long chain
fatty acids derived from vegetable oils or animal fats that meets
current [ASTM](%20https://www.astm.org/Standard/index.html) biodiesel
standards. (Reference [Wyoming
Statutes](http://legisweb.state.wy.us/LSOWEB/LegInfo.aspx) 39-17-301)
</t>
  </si>
  <si>
    <t>2015-04-15 18:07:02 UTC</t>
  </si>
  <si>
    <t>Electric Vehicle Supply Equipment (EVSE) Rebate - Yellowstone-Teton Clean Cities (YTCC)</t>
  </si>
  <si>
    <t xml:space="preserve">YTCC offers a rebate of \$5,000 toward the purchase of publicly
accessible EVSE. Eligible entities include businesses and municipalities
in the communities surrounding Grand Teton National Park and Yellowstone
National Park. Rebates are available on a first-come, first-served
basis. For more information, see the [YTCC Vehicle and Infrastructure
Rebates](https://ytcleancities.org/what-we-are-doing-why/services/#rebates)
website.
</t>
  </si>
  <si>
    <t>2016-03-14 17:07:16 UTC</t>
  </si>
  <si>
    <t>2021-03-10 00:00:00 UTC</t>
  </si>
  <si>
    <t xml:space="preserve">Wyoming joined Arizona, Colorado, Idaho, Montana, Nevada, New Mexico,
and Utah (Signatory States) in signing the REV West [memorandum of
understanding](https://www.naseo.org/Data/Sites/1/revwest_mou.pdf) (MOU)
to create an Intermountain West Electric Vehicle (EV) Corridor that will
make it possible to seamlessly drive an EV across the Signatory States\'
major transportation corridors.
In 2019, the Signatory States signed a revised [REV West
MOU](https://www.naseo.org/issues/transportation/rev-west) to update
their EV corridor goals based on progress to date. Signatory States are
committed to:
-   Educate consumers and fleet owners to raise EV awareness, reduce
    range anxiety, and increase EV adoption;
-   Coordinate on EV charging station locations to achieve a consistent
    user experience across Signatory States;
-   Use and promote the REV West [Voluntary Minimum
    Standards](https://www.naseo.org/Data/Sites/1/revwest_volminimumstandards.pdf)
    for EV charging stations and explore opportunities for implementing
    the standards in Signatory States;
-   Identify and develop opportunities to incorporate EV charging
    stations into planning and development processes such as building
    codes, metering policies, and renewable energy generation projects;
-   Encourage EV manufacturers to stock and market a wide variety of EVs
    within the Signatory States;
-   Identify, respond to, and collaborate on funding opportunities to
    support the development of the plan; and
-   Support the build-out of direct current (DC) fast charging stations
    along EV corridors through investments, partnerships, and other
    mechanisms.
The Signatory States maintain a coordination group composed of senior
leadership from each state who meet on a quarterly basis and report on
the above actions. For more information, see the [REV
West](https://www.naseo.org/issues/transportation/rev-west) website.
</t>
  </si>
  <si>
    <t>2020-02-03 20:12:06 UTC</t>
  </si>
  <si>
    <t xml:space="preserve">The Wyoming Department of Environmental Quality (DEQ) offers grants for
nitrogen oxide emissions reduction projects. Funding is for heavy-duty
on-road new diesel or alternative fuel repowers and replacements, as
well as off-road repowers and replacements. Both government and
non-government entities are eligible for funding. Vehicles that qualify
for replacement or repower include:
-   Model Year (MY) 1992-2009 Class 8 local freight trucks and port
    drayage trucks;
-   MY 1992-2009 Class 4-7 local freight trucks;
-   MY 2009 or older Class 4-8 school buses, shuttle buses, and transit
    buses;
-   Airport ground support equipment;
-   Light-duty zero emission vehicle supply equipment; and
-   Diesel Emission Reduction Act projects.
This grant program is funded by Wyoming\'s portion of the [Volkswagen
Environmental Mitigation
Trust](https://www.epa.gov/enforcement/volkswagen-clean-air-act-civil-settlement).
For more information, including how to apply, see the Wyoming DEQ'S
[Volkswagen
Settlement](http://deq.wyoming.gov/admin/volkswagen-settlement/)
website.
</t>
  </si>
  <si>
    <t>2019-03-06 19:49:44 UTC</t>
  </si>
  <si>
    <t>count</t>
  </si>
  <si>
    <t>https://hudsoncountyview.com/mukherji-bill-to-establish-loan-program-for-school-districts-to-acquire-electric-school-buses-advances/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</si>
</sst>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_(&quot;$&quot;* #,##0_);_(&quot;$&quot;* \(#,##0\);_(&quot;$&quot;* &quot;-&quot;??_);_(@_)"/>
    <numFmt numFmtId="165" formatCode="_(&quot;$&quot;* #,##0.000_);_(&quot;$&quot;* \(#,##0.000\);_(&quot;$&quot;* &quot;-&quot;??_);_(@_)"/>
    <numFmt numFmtId="166" formatCode="&quot;$&quot;#,##0"/>
  </numFmts>
  <fonts count="22">
    <font>
      <sz val="11"/>
      <color theme="1"/>
      <name val="Calibri"/>
      <family val="2"/>
      <scheme val="minor"/>
    </font>
    <font>
      <sz val="11"/>
      <color theme="1"/>
      <name val="Calibri"/>
      <family val="2"/>
      <scheme val="minor"/>
    </font>
    <font>
      <b/>
      <sz val="11"/>
      <color theme="3"/>
      <name val="Calibri"/>
      <family val="2"/>
      <scheme val="minor"/>
    </font>
    <font>
      <u/>
      <sz val="11"/>
      <color theme="10"/>
      <name val="Calibri"/>
      <family val="2"/>
      <scheme val="minor"/>
    </font>
    <font>
      <i/>
      <sz val="11"/>
      <color theme="1"/>
      <name val="Calibri"/>
      <family val="2"/>
      <scheme val="minor"/>
    </font>
    <font>
      <sz val="11"/>
      <name val="Calibri"/>
      <family val="2"/>
      <scheme val="minor"/>
    </font>
    <font>
      <sz val="11"/>
      <color rgb="FF000000"/>
      <name val="Calibri"/>
      <family val="2"/>
    </font>
    <font>
      <u/>
      <sz val="11"/>
      <color theme="1"/>
      <name val="Calibri"/>
      <family val="2"/>
      <scheme val="minor"/>
    </font>
    <font>
      <sz val="11"/>
      <color rgb="FF000000"/>
      <name val="Calibri"/>
      <family val="2"/>
      <charset val="1"/>
    </font>
    <font>
      <u/>
      <sz val="11"/>
      <name val="Calibri"/>
      <family val="2"/>
      <scheme val="minor"/>
    </font>
    <font>
      <b/>
      <sz val="12"/>
      <color theme="1"/>
      <name val="Calibri"/>
      <family val="2"/>
      <scheme val="minor"/>
    </font>
    <font>
      <u/>
      <sz val="11"/>
      <color rgb="FF000000"/>
      <name val="Calibri"/>
      <family val="2"/>
    </font>
    <font>
      <sz val="8"/>
      <name val="Calibri"/>
      <family val="2"/>
      <scheme val="minor"/>
    </font>
    <font>
      <b/>
      <sz val="10"/>
      <color rgb="FF44546A"/>
      <name val="Calibri"/>
      <family val="2"/>
      <scheme val="minor"/>
    </font>
    <font>
      <b/>
      <sz val="10"/>
      <color theme="3"/>
      <name val="Calibri"/>
      <family val="2"/>
      <scheme val="minor"/>
    </font>
    <font>
      <sz val="10"/>
      <color rgb="FF44546A"/>
      <name val="Calibri"/>
      <family val="2"/>
      <scheme val="minor"/>
    </font>
    <font>
      <b/>
      <sz val="11"/>
      <color theme="1"/>
      <name val="Calibri"/>
      <family val="2"/>
      <scheme val="minor"/>
    </font>
    <font>
      <sz val="11"/>
      <color rgb="FF000000"/>
      <name val="Calibri"/>
      <family val="2"/>
      <scheme val="minor"/>
    </font>
    <font>
      <sz val="11"/>
      <color rgb="FF333333"/>
      <name val="Calibri"/>
      <family val="2"/>
      <scheme val="minor"/>
    </font>
    <font>
      <b/>
      <sz val="11"/>
      <color theme="0"/>
      <name val="Calibri"/>
      <family val="2"/>
      <scheme val="minor"/>
    </font>
    <font>
      <b/>
      <sz val="10"/>
      <color rgb="FF44546A"/>
      <name val="Calibri"/>
      <family val="2"/>
    </font>
    <font>
      <sz val="10"/>
      <color rgb="FF44546A"/>
      <name val="Calibri"/>
      <family val="2"/>
    </font>
  </fonts>
  <fills count="10">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2"/>
        <bgColor indexed="64"/>
      </patternFill>
    </fill>
    <fill>
      <patternFill patternType="solid">
        <fgColor rgb="FFE2EFDA"/>
        <bgColor indexed="64"/>
      </patternFill>
    </fill>
    <fill>
      <patternFill patternType="solid">
        <fgColor rgb="FFC00000"/>
        <bgColor indexed="64"/>
      </patternFill>
    </fill>
    <fill>
      <patternFill patternType="solid">
        <fgColor rgb="FFFCE4D6"/>
        <bgColor indexed="64"/>
      </patternFill>
    </fill>
    <fill>
      <patternFill patternType="solid">
        <fgColor theme="0"/>
        <bgColor indexed="64"/>
      </patternFill>
    </fill>
    <fill>
      <patternFill patternType="solid">
        <fgColor rgb="FFF0AB00"/>
        <bgColor indexed="64"/>
      </patternFill>
    </fill>
  </fills>
  <borders count="31">
    <border>
      <left/>
      <right/>
      <top/>
      <bottom/>
      <diagonal/>
    </border>
    <border>
      <left/>
      <right/>
      <top/>
      <bottom style="medium">
        <color theme="4" tint="0.3999755851924192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bottom style="medium">
        <color rgb="FF8EA9DB"/>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theme="4" tint="0.39997558519241921"/>
      </bottom>
      <diagonal/>
    </border>
    <border>
      <left style="medium">
        <color indexed="64"/>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theme="4" tint="0.39997558519241921"/>
      </bottom>
      <diagonal/>
    </border>
    <border>
      <left/>
      <right/>
      <top style="thin">
        <color indexed="64"/>
      </top>
      <bottom/>
      <diagonal/>
    </border>
    <border>
      <left style="medium">
        <color indexed="64"/>
      </left>
      <right/>
      <top style="thin">
        <color indexed="64"/>
      </top>
      <bottom/>
      <diagonal/>
    </border>
  </borders>
  <cellStyleXfs count="5">
    <xf numFmtId="0" fontId="0" fillId="0" borderId="0"/>
    <xf numFmtId="44" fontId="1" fillId="0" borderId="0" applyFont="0" applyFill="0" applyBorder="0" applyAlignment="0" applyProtection="0"/>
    <xf numFmtId="0" fontId="2" fillId="0" borderId="1" applyNumberFormat="0" applyFill="0" applyAlignment="0" applyProtection="0"/>
    <xf numFmtId="0" fontId="3" fillId="0" borderId="0" applyNumberFormat="0" applyFill="0" applyBorder="0" applyAlignment="0" applyProtection="0"/>
    <xf numFmtId="9" fontId="1" fillId="0" borderId="0" applyFont="0" applyFill="0" applyBorder="0" applyAlignment="0" applyProtection="0"/>
  </cellStyleXfs>
  <cellXfs count="171">
    <xf numFmtId="0" fontId="0" fillId="0" borderId="0" xfId="0"/>
    <xf numFmtId="0" fontId="2" fillId="0" borderId="1" xfId="2"/>
    <xf numFmtId="164" fontId="0" fillId="0" borderId="0" xfId="1" applyNumberFormat="1" applyFont="1"/>
    <xf numFmtId="0" fontId="3" fillId="0" borderId="0" xfId="3"/>
    <xf numFmtId="0" fontId="0" fillId="2" borderId="0" xfId="0" applyFill="1"/>
    <xf numFmtId="0" fontId="0" fillId="3" borderId="0" xfId="0" applyFill="1"/>
    <xf numFmtId="164" fontId="0" fillId="3" borderId="0" xfId="1" applyNumberFormat="1" applyFont="1" applyFill="1"/>
    <xf numFmtId="164" fontId="0" fillId="0" borderId="0" xfId="1" applyNumberFormat="1" applyFont="1" applyFill="1"/>
    <xf numFmtId="0" fontId="3" fillId="0" borderId="0" xfId="3" applyFill="1"/>
    <xf numFmtId="0" fontId="0" fillId="0" borderId="0" xfId="0" applyAlignment="1">
      <alignment wrapText="1"/>
    </xf>
    <xf numFmtId="9" fontId="0" fillId="0" borderId="0" xfId="0" applyNumberFormat="1"/>
    <xf numFmtId="14" fontId="0" fillId="0" borderId="0" xfId="0" applyNumberFormat="1"/>
    <xf numFmtId="9" fontId="0" fillId="0" borderId="0" xfId="1" applyNumberFormat="1" applyFont="1" applyFill="1"/>
    <xf numFmtId="164" fontId="0" fillId="0" borderId="0" xfId="1" applyNumberFormat="1" applyFont="1" applyFill="1" applyAlignment="1"/>
    <xf numFmtId="0" fontId="5" fillId="0" borderId="0" xfId="0" applyFont="1"/>
    <xf numFmtId="0" fontId="0" fillId="5" borderId="0" xfId="0" applyFill="1"/>
    <xf numFmtId="0" fontId="0" fillId="6" borderId="0" xfId="0" applyFill="1"/>
    <xf numFmtId="0" fontId="3" fillId="0" borderId="0" xfId="3" applyAlignment="1"/>
    <xf numFmtId="0" fontId="8" fillId="0" borderId="0" xfId="0" applyFont="1"/>
    <xf numFmtId="0" fontId="0" fillId="7" borderId="0" xfId="0" applyFill="1"/>
    <xf numFmtId="0" fontId="3" fillId="0" borderId="0" xfId="3" applyFill="1" applyBorder="1"/>
    <xf numFmtId="9" fontId="0" fillId="3" borderId="0" xfId="1" applyNumberFormat="1" applyFont="1" applyFill="1"/>
    <xf numFmtId="164" fontId="5" fillId="0" borderId="0" xfId="1" applyNumberFormat="1" applyFont="1" applyFill="1"/>
    <xf numFmtId="0" fontId="9" fillId="0" borderId="0" xfId="3" applyFont="1" applyFill="1"/>
    <xf numFmtId="0" fontId="3" fillId="0" borderId="0" xfId="3" applyAlignment="1">
      <alignment wrapText="1"/>
    </xf>
    <xf numFmtId="0" fontId="0" fillId="8" borderId="2" xfId="0" applyFill="1" applyBorder="1"/>
    <xf numFmtId="0" fontId="0" fillId="8" borderId="3" xfId="0" applyFill="1" applyBorder="1" applyAlignment="1">
      <alignment wrapText="1"/>
    </xf>
    <xf numFmtId="0" fontId="0" fillId="8" borderId="4" xfId="0" applyFill="1" applyBorder="1"/>
    <xf numFmtId="0" fontId="0" fillId="8" borderId="5" xfId="0" applyFill="1" applyBorder="1"/>
    <xf numFmtId="0" fontId="0" fillId="8" borderId="0" xfId="0" applyFill="1" applyAlignment="1">
      <alignment wrapText="1"/>
    </xf>
    <xf numFmtId="0" fontId="0" fillId="8" borderId="6" xfId="0" applyFill="1" applyBorder="1"/>
    <xf numFmtId="0" fontId="10" fillId="8" borderId="0" xfId="0" applyFont="1" applyFill="1" applyAlignment="1">
      <alignment wrapText="1"/>
    </xf>
    <xf numFmtId="0" fontId="0" fillId="8" borderId="7" xfId="0" applyFill="1" applyBorder="1"/>
    <xf numFmtId="0" fontId="0" fillId="8" borderId="8" xfId="0" applyFill="1" applyBorder="1" applyAlignment="1">
      <alignment wrapText="1"/>
    </xf>
    <xf numFmtId="0" fontId="0" fillId="8" borderId="9" xfId="0" applyFill="1" applyBorder="1"/>
    <xf numFmtId="0" fontId="3" fillId="8" borderId="0" xfId="3" applyFill="1" applyBorder="1" applyAlignment="1">
      <alignment horizontal="left" wrapText="1" indent="3"/>
    </xf>
    <xf numFmtId="0" fontId="0" fillId="0" borderId="0" xfId="0" pivotButton="1"/>
    <xf numFmtId="0" fontId="0" fillId="0" borderId="0" xfId="0" applyAlignment="1">
      <alignment horizontal="left"/>
    </xf>
    <xf numFmtId="0" fontId="0" fillId="0" borderId="0" xfId="0" applyAlignment="1">
      <alignment horizontal="left" indent="1"/>
    </xf>
    <xf numFmtId="9" fontId="0" fillId="0" borderId="0" xfId="4" applyFont="1" applyFill="1"/>
    <xf numFmtId="44" fontId="0" fillId="0" borderId="0" xfId="1" applyFont="1"/>
    <xf numFmtId="0" fontId="0" fillId="0" borderId="0" xfId="1" applyNumberFormat="1" applyFont="1" applyFill="1"/>
    <xf numFmtId="16" fontId="0" fillId="0" borderId="0" xfId="1" applyNumberFormat="1" applyFont="1" applyFill="1"/>
    <xf numFmtId="164" fontId="8" fillId="0" borderId="0" xfId="1" applyNumberFormat="1" applyFont="1"/>
    <xf numFmtId="164" fontId="6" fillId="0" borderId="0" xfId="1" applyNumberFormat="1" applyFont="1"/>
    <xf numFmtId="9" fontId="8" fillId="0" borderId="0" xfId="0" applyNumberFormat="1" applyFont="1"/>
    <xf numFmtId="9" fontId="5" fillId="0" borderId="0" xfId="4" applyFont="1" applyFill="1"/>
    <xf numFmtId="44" fontId="0" fillId="0" borderId="0" xfId="1" applyFont="1" applyFill="1"/>
    <xf numFmtId="164" fontId="0" fillId="0" borderId="0" xfId="0" applyNumberFormat="1"/>
    <xf numFmtId="10" fontId="0" fillId="0" borderId="0" xfId="4" applyNumberFormat="1" applyFont="1" applyFill="1"/>
    <xf numFmtId="0" fontId="13" fillId="0" borderId="10" xfId="0" applyFont="1" applyBorder="1" applyAlignment="1">
      <alignment vertical="center" wrapText="1"/>
    </xf>
    <xf numFmtId="0" fontId="14" fillId="0" borderId="1" xfId="2" applyFont="1" applyFill="1" applyAlignment="1">
      <alignment vertical="center"/>
    </xf>
    <xf numFmtId="0" fontId="14" fillId="0" borderId="1" xfId="2" applyFont="1" applyFill="1" applyAlignment="1">
      <alignment vertical="center" wrapText="1"/>
    </xf>
    <xf numFmtId="0" fontId="0" fillId="8" borderId="0" xfId="0" applyFill="1" applyAlignment="1">
      <alignment horizontal="left" wrapText="1" indent="3"/>
    </xf>
    <xf numFmtId="49" fontId="0" fillId="0" borderId="0" xfId="0" applyNumberFormat="1"/>
    <xf numFmtId="49" fontId="0" fillId="0" borderId="0" xfId="1" applyNumberFormat="1" applyFont="1" applyFill="1"/>
    <xf numFmtId="49" fontId="0" fillId="0" borderId="0" xfId="1" applyNumberFormat="1" applyFont="1"/>
    <xf numFmtId="49" fontId="0" fillId="0" borderId="0" xfId="1" applyNumberFormat="1" applyFont="1" applyFill="1" applyAlignment="1"/>
    <xf numFmtId="49" fontId="0" fillId="3" borderId="0" xfId="1" applyNumberFormat="1" applyFont="1" applyFill="1"/>
    <xf numFmtId="49" fontId="5" fillId="0" borderId="0" xfId="0" applyNumberFormat="1" applyFont="1"/>
    <xf numFmtId="49" fontId="0" fillId="3" borderId="0" xfId="0" applyNumberFormat="1" applyFill="1"/>
    <xf numFmtId="49" fontId="0" fillId="4" borderId="0" xfId="0" applyNumberFormat="1" applyFill="1"/>
    <xf numFmtId="49" fontId="8" fillId="0" borderId="0" xfId="0" applyNumberFormat="1" applyFont="1"/>
    <xf numFmtId="49" fontId="6" fillId="0" borderId="0" xfId="0" applyNumberFormat="1" applyFont="1"/>
    <xf numFmtId="49" fontId="0" fillId="4" borderId="0" xfId="1" applyNumberFormat="1" applyFont="1" applyFill="1"/>
    <xf numFmtId="49" fontId="5" fillId="0" borderId="0" xfId="1" applyNumberFormat="1" applyFont="1" applyFill="1"/>
    <xf numFmtId="49" fontId="3" fillId="0" borderId="0" xfId="3" applyNumberFormat="1"/>
    <xf numFmtId="0" fontId="6" fillId="8" borderId="0" xfId="0" applyFont="1" applyFill="1" applyAlignment="1">
      <alignment wrapText="1"/>
    </xf>
    <xf numFmtId="0" fontId="16" fillId="0" borderId="0" xfId="0" applyFont="1" applyAlignment="1">
      <alignment horizontal="left"/>
    </xf>
    <xf numFmtId="0" fontId="16" fillId="0" borderId="0" xfId="0" applyFont="1"/>
    <xf numFmtId="0" fontId="0" fillId="0" borderId="12" xfId="0" applyBorder="1"/>
    <xf numFmtId="0" fontId="16" fillId="0" borderId="13" xfId="0" applyFont="1" applyBorder="1"/>
    <xf numFmtId="0" fontId="16" fillId="0" borderId="15" xfId="0" applyFont="1" applyBorder="1" applyAlignment="1">
      <alignment horizontal="left" indent="1"/>
    </xf>
    <xf numFmtId="164" fontId="0" fillId="0" borderId="0" xfId="1" applyNumberFormat="1" applyFont="1" applyBorder="1"/>
    <xf numFmtId="164" fontId="0" fillId="0" borderId="16" xfId="1" applyNumberFormat="1" applyFont="1" applyBorder="1"/>
    <xf numFmtId="44" fontId="0" fillId="0" borderId="0" xfId="1" applyFont="1" applyBorder="1"/>
    <xf numFmtId="0" fontId="0" fillId="0" borderId="16" xfId="0" applyBorder="1"/>
    <xf numFmtId="0" fontId="16" fillId="0" borderId="17" xfId="0" applyFont="1" applyBorder="1" applyAlignment="1">
      <alignment horizontal="left" indent="1"/>
    </xf>
    <xf numFmtId="0" fontId="0" fillId="0" borderId="18" xfId="0" applyBorder="1"/>
    <xf numFmtId="164" fontId="0" fillId="0" borderId="18" xfId="1" applyNumberFormat="1" applyFont="1" applyBorder="1"/>
    <xf numFmtId="164" fontId="0" fillId="0" borderId="19" xfId="1" applyNumberFormat="1" applyFont="1" applyBorder="1"/>
    <xf numFmtId="0" fontId="16" fillId="0" borderId="12" xfId="0" applyFont="1" applyBorder="1" applyAlignment="1">
      <alignment horizontal="left" indent="1"/>
    </xf>
    <xf numFmtId="164" fontId="0" fillId="0" borderId="14" xfId="0" applyNumberFormat="1" applyBorder="1"/>
    <xf numFmtId="164" fontId="0" fillId="0" borderId="16" xfId="0" applyNumberFormat="1" applyBorder="1"/>
    <xf numFmtId="164" fontId="0" fillId="0" borderId="19" xfId="0" applyNumberFormat="1" applyBorder="1"/>
    <xf numFmtId="0" fontId="16" fillId="0" borderId="20" xfId="0" applyFont="1" applyBorder="1" applyAlignment="1">
      <alignment horizontal="left"/>
    </xf>
    <xf numFmtId="0" fontId="16" fillId="0" borderId="21" xfId="0" applyFont="1" applyBorder="1" applyAlignment="1">
      <alignment horizontal="left"/>
    </xf>
    <xf numFmtId="0" fontId="16" fillId="0" borderId="17" xfId="0" applyFont="1" applyBorder="1" applyAlignment="1">
      <alignment horizontal="left"/>
    </xf>
    <xf numFmtId="44" fontId="16" fillId="0" borderId="12" xfId="1" applyFont="1" applyBorder="1" applyAlignment="1">
      <alignment horizontal="left" indent="1"/>
    </xf>
    <xf numFmtId="44" fontId="16" fillId="0" borderId="15" xfId="1" applyFont="1" applyBorder="1" applyAlignment="1">
      <alignment horizontal="left" indent="1"/>
    </xf>
    <xf numFmtId="44" fontId="16" fillId="0" borderId="17" xfId="1" applyFont="1" applyBorder="1" applyAlignment="1">
      <alignment horizontal="left" indent="1"/>
    </xf>
    <xf numFmtId="0" fontId="0" fillId="0" borderId="13" xfId="0" applyBorder="1"/>
    <xf numFmtId="0" fontId="0" fillId="0" borderId="14" xfId="0" applyBorder="1"/>
    <xf numFmtId="9" fontId="0" fillId="0" borderId="16" xfId="0" applyNumberFormat="1" applyBorder="1"/>
    <xf numFmtId="0" fontId="0" fillId="0" borderId="15" xfId="0" applyBorder="1" applyAlignment="1">
      <alignment horizontal="left" indent="1"/>
    </xf>
    <xf numFmtId="0" fontId="0" fillId="0" borderId="17" xfId="0" applyBorder="1" applyAlignment="1">
      <alignment horizontal="left" indent="1"/>
    </xf>
    <xf numFmtId="9" fontId="0" fillId="0" borderId="19" xfId="0" applyNumberFormat="1" applyBorder="1"/>
    <xf numFmtId="164" fontId="0" fillId="0" borderId="13" xfId="0" applyNumberFormat="1" applyBorder="1"/>
    <xf numFmtId="0" fontId="0" fillId="0" borderId="15" xfId="0" applyBorder="1"/>
    <xf numFmtId="44" fontId="0" fillId="0" borderId="0" xfId="0" applyNumberFormat="1"/>
    <xf numFmtId="44" fontId="0" fillId="0" borderId="18" xfId="1" applyFont="1" applyBorder="1"/>
    <xf numFmtId="9" fontId="0" fillId="0" borderId="0" xfId="4" applyFont="1" applyBorder="1"/>
    <xf numFmtId="0" fontId="16" fillId="0" borderId="23" xfId="0" applyFont="1" applyBorder="1" applyAlignment="1">
      <alignment horizontal="left" indent="1"/>
    </xf>
    <xf numFmtId="0" fontId="16" fillId="0" borderId="24" xfId="0" applyFont="1" applyBorder="1" applyAlignment="1">
      <alignment horizontal="left" indent="1"/>
    </xf>
    <xf numFmtId="0" fontId="16" fillId="0" borderId="11" xfId="0" applyFont="1" applyBorder="1"/>
    <xf numFmtId="164" fontId="0" fillId="0" borderId="23" xfId="0" applyNumberFormat="1" applyBorder="1"/>
    <xf numFmtId="0" fontId="0" fillId="0" borderId="24" xfId="0" applyBorder="1"/>
    <xf numFmtId="164" fontId="0" fillId="0" borderId="27" xfId="0" applyNumberFormat="1" applyBorder="1"/>
    <xf numFmtId="164" fontId="0" fillId="0" borderId="25" xfId="0" applyNumberFormat="1" applyBorder="1"/>
    <xf numFmtId="44" fontId="0" fillId="0" borderId="25" xfId="0" applyNumberFormat="1" applyBorder="1"/>
    <xf numFmtId="0" fontId="0" fillId="0" borderId="11" xfId="0" applyBorder="1"/>
    <xf numFmtId="164" fontId="0" fillId="0" borderId="17" xfId="0" applyNumberFormat="1" applyBorder="1"/>
    <xf numFmtId="164" fontId="0" fillId="0" borderId="18" xfId="0" applyNumberFormat="1" applyBorder="1"/>
    <xf numFmtId="44" fontId="0" fillId="0" borderId="18" xfId="0" applyNumberFormat="1" applyBorder="1"/>
    <xf numFmtId="164" fontId="0" fillId="0" borderId="13" xfId="1" applyNumberFormat="1" applyFont="1" applyBorder="1"/>
    <xf numFmtId="164" fontId="0" fillId="0" borderId="14" xfId="1" applyNumberFormat="1" applyFont="1" applyBorder="1"/>
    <xf numFmtId="164" fontId="0" fillId="0" borderId="15" xfId="1" applyNumberFormat="1" applyFont="1" applyBorder="1"/>
    <xf numFmtId="0" fontId="0" fillId="0" borderId="17" xfId="0" applyBorder="1"/>
    <xf numFmtId="0" fontId="16" fillId="0" borderId="25" xfId="0" applyFont="1" applyBorder="1" applyAlignment="1">
      <alignment horizontal="left"/>
    </xf>
    <xf numFmtId="0" fontId="16" fillId="0" borderId="26" xfId="0" applyFont="1" applyBorder="1" applyAlignment="1">
      <alignment horizontal="left"/>
    </xf>
    <xf numFmtId="0" fontId="0" fillId="0" borderId="24" xfId="0" applyBorder="1" applyAlignment="1">
      <alignment horizontal="left" indent="1"/>
    </xf>
    <xf numFmtId="0" fontId="16" fillId="0" borderId="11" xfId="0" applyFont="1" applyBorder="1" applyAlignment="1">
      <alignment horizontal="left"/>
    </xf>
    <xf numFmtId="0" fontId="16" fillId="0" borderId="27" xfId="0" applyFont="1" applyBorder="1" applyAlignment="1">
      <alignment horizontal="left"/>
    </xf>
    <xf numFmtId="164" fontId="0" fillId="0" borderId="24" xfId="0" applyNumberFormat="1" applyBorder="1"/>
    <xf numFmtId="9" fontId="0" fillId="0" borderId="16" xfId="4" applyFont="1" applyBorder="1"/>
    <xf numFmtId="164" fontId="16" fillId="0" borderId="0" xfId="0" applyNumberFormat="1" applyFont="1"/>
    <xf numFmtId="9" fontId="16" fillId="0" borderId="16" xfId="0" applyNumberFormat="1" applyFont="1" applyBorder="1"/>
    <xf numFmtId="9" fontId="16" fillId="0" borderId="16" xfId="4" applyFont="1" applyBorder="1"/>
    <xf numFmtId="0" fontId="16" fillId="0" borderId="23" xfId="0" applyFont="1" applyBorder="1"/>
    <xf numFmtId="0" fontId="0" fillId="0" borderId="23" xfId="0" applyBorder="1"/>
    <xf numFmtId="0" fontId="16" fillId="0" borderId="28" xfId="0" applyFont="1" applyBorder="1" applyAlignment="1">
      <alignment horizontal="left"/>
    </xf>
    <xf numFmtId="0" fontId="0" fillId="0" borderId="23" xfId="0" applyBorder="1" applyAlignment="1">
      <alignment horizontal="left" indent="1"/>
    </xf>
    <xf numFmtId="0" fontId="0" fillId="0" borderId="26" xfId="0" applyBorder="1"/>
    <xf numFmtId="9" fontId="0" fillId="0" borderId="18" xfId="0" applyNumberFormat="1" applyBorder="1"/>
    <xf numFmtId="164" fontId="0" fillId="0" borderId="0" xfId="1" applyNumberFormat="1" applyFont="1" applyFill="1" applyBorder="1"/>
    <xf numFmtId="164" fontId="0" fillId="0" borderId="12" xfId="1" applyNumberFormat="1" applyFont="1" applyBorder="1"/>
    <xf numFmtId="164" fontId="0" fillId="0" borderId="17" xfId="1" applyNumberFormat="1" applyFont="1" applyBorder="1"/>
    <xf numFmtId="44" fontId="16" fillId="0" borderId="11" xfId="1" applyFont="1" applyFill="1" applyBorder="1" applyAlignment="1">
      <alignment horizontal="left" indent="1"/>
    </xf>
    <xf numFmtId="44" fontId="16" fillId="0" borderId="11" xfId="1" applyFont="1" applyBorder="1" applyAlignment="1">
      <alignment horizontal="left" indent="1"/>
    </xf>
    <xf numFmtId="44" fontId="16" fillId="0" borderId="26" xfId="1" applyFont="1" applyFill="1" applyBorder="1" applyAlignment="1">
      <alignment horizontal="left" indent="1"/>
    </xf>
    <xf numFmtId="164" fontId="0" fillId="0" borderId="0" xfId="1" applyNumberFormat="1" applyFont="1" applyBorder="1" applyAlignment="1">
      <alignment horizontal="left" indent="1"/>
    </xf>
    <xf numFmtId="164" fontId="0" fillId="0" borderId="0" xfId="1" applyNumberFormat="1" applyFont="1" applyBorder="1" applyAlignment="1"/>
    <xf numFmtId="164" fontId="0" fillId="0" borderId="13" xfId="1" applyNumberFormat="1" applyFont="1" applyBorder="1" applyAlignment="1"/>
    <xf numFmtId="0" fontId="16" fillId="0" borderId="22" xfId="0" applyFont="1" applyBorder="1" applyAlignment="1">
      <alignment horizontal="left" indent="1"/>
    </xf>
    <xf numFmtId="0" fontId="16" fillId="0" borderId="11" xfId="0" applyFont="1" applyBorder="1" applyAlignment="1">
      <alignment horizontal="left" indent="1"/>
    </xf>
    <xf numFmtId="164" fontId="0" fillId="0" borderId="26" xfId="0" applyNumberFormat="1" applyBorder="1"/>
    <xf numFmtId="0" fontId="0" fillId="0" borderId="29" xfId="0" applyBorder="1"/>
    <xf numFmtId="0" fontId="0" fillId="0" borderId="30" xfId="0" applyBorder="1" applyAlignment="1">
      <alignment horizontal="left" indent="1"/>
    </xf>
    <xf numFmtId="164" fontId="0" fillId="0" borderId="29" xfId="1" applyNumberFormat="1" applyFont="1" applyBorder="1"/>
    <xf numFmtId="0" fontId="17" fillId="0" borderId="0" xfId="0" applyFont="1"/>
    <xf numFmtId="0" fontId="18" fillId="0" borderId="0" xfId="0" applyFont="1"/>
    <xf numFmtId="165" fontId="0" fillId="0" borderId="0" xfId="1" applyNumberFormat="1" applyFont="1" applyFill="1"/>
    <xf numFmtId="0" fontId="5" fillId="0" borderId="0" xfId="3" applyFont="1"/>
    <xf numFmtId="164" fontId="0" fillId="0" borderId="0" xfId="1" applyNumberFormat="1" applyFont="1" applyFill="1" applyAlignment="1">
      <alignment wrapText="1"/>
    </xf>
    <xf numFmtId="9" fontId="0" fillId="0" borderId="0" xfId="1" applyNumberFormat="1" applyFont="1"/>
    <xf numFmtId="164" fontId="0" fillId="0" borderId="0" xfId="1" applyNumberFormat="1" applyFont="1" applyAlignment="1"/>
    <xf numFmtId="9" fontId="0" fillId="0" borderId="0" xfId="1" applyNumberFormat="1" applyFont="1" applyFill="1" applyAlignment="1">
      <alignment wrapText="1"/>
    </xf>
    <xf numFmtId="49" fontId="0" fillId="0" borderId="0" xfId="1" applyNumberFormat="1" applyFont="1" applyFill="1" applyAlignment="1">
      <alignment wrapText="1"/>
    </xf>
    <xf numFmtId="9" fontId="0" fillId="0" borderId="0" xfId="1" applyNumberFormat="1" applyFont="1" applyFill="1" applyAlignment="1"/>
    <xf numFmtId="9" fontId="0" fillId="0" borderId="0" xfId="1" applyNumberFormat="1" applyFont="1" applyAlignment="1"/>
    <xf numFmtId="9" fontId="0" fillId="0" borderId="0" xfId="4" applyFont="1" applyAlignment="1"/>
    <xf numFmtId="9" fontId="0" fillId="0" borderId="0" xfId="4" applyFont="1" applyFill="1" applyAlignment="1"/>
    <xf numFmtId="9" fontId="0" fillId="0" borderId="0" xfId="4" applyFont="1" applyFill="1" applyAlignment="1">
      <alignment wrapText="1"/>
    </xf>
    <xf numFmtId="166" fontId="0" fillId="0" borderId="0" xfId="1" applyNumberFormat="1" applyFont="1" applyFill="1"/>
    <xf numFmtId="0" fontId="0" fillId="0" borderId="0" xfId="0" applyAlignment="1">
      <alignment vertical="center"/>
    </xf>
    <xf numFmtId="49" fontId="19" fillId="9" borderId="1" xfId="2" applyNumberFormat="1" applyFont="1" applyFill="1"/>
    <xf numFmtId="0" fontId="19" fillId="9" borderId="1" xfId="2" applyFont="1" applyFill="1"/>
    <xf numFmtId="0" fontId="19" fillId="9" borderId="0" xfId="2" applyFont="1" applyFill="1" applyBorder="1"/>
    <xf numFmtId="0" fontId="2" fillId="0" borderId="0" xfId="2" applyBorder="1"/>
    <xf numFmtId="49" fontId="19" fillId="9" borderId="1" xfId="2" applyNumberFormat="1" applyFont="1" applyFill="1" applyAlignment="1"/>
    <xf numFmtId="0" fontId="20" fillId="0" borderId="1" xfId="2" applyFont="1" applyFill="1" applyAlignment="1">
      <alignment vertical="center" wrapText="1"/>
    </xf>
  </cellXfs>
  <cellStyles count="5">
    <cellStyle name="Currency" xfId="1" builtinId="4"/>
    <cellStyle name="Heading 3" xfId="2" builtinId="18"/>
    <cellStyle name="Hyperlink" xfId="3" builtinId="8"/>
    <cellStyle name="Normal" xfId="0" builtinId="0"/>
    <cellStyle name="Percent" xfId="4" builtinId="5"/>
  </cellStyles>
  <dxfs count="0"/>
  <tableStyles count="0" defaultTableStyle="TableStyleMedium2" defaultPivotStyle="PivotStyleLight16"/>
  <colors>
    <mruColors>
      <color rgb="FFF0AB00"/>
      <color rgb="FFAFEE3E"/>
      <color rgb="FF9EEA16"/>
      <color rgb="FFE0F709"/>
      <color rgb="FFFF3F3F"/>
      <color rgb="FFFF5353"/>
      <color rgb="FFFF5D5D"/>
      <color rgb="FFFF7D7D"/>
      <color rgb="FFF69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06/relationships/richStyles" Target="richData/richStyles.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Array" Target="richData/rdarray.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17/06/relationships/rdRichValue" Target="richData/rdrichvalue.xml"/><Relationship Id="rId23" Type="http://schemas.openxmlformats.org/officeDocument/2006/relationships/calcChain" Target="calcChain.xml"/><Relationship Id="rId10" Type="http://schemas.openxmlformats.org/officeDocument/2006/relationships/theme" Target="theme/theme1.xml"/><Relationship Id="rId19" Type="http://schemas.microsoft.com/office/2017/06/relationships/rdSupportingPropertyBagStructure" Target="richData/rdsupportingpropertybagstructure.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20/07/relationships/rdRichValueWebImage" Target="richData/rdRichValueWebImage.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Type of Program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350021872265967"/>
          <c:y val="0.16245370370370371"/>
          <c:w val="0.48694422572178475"/>
          <c:h val="0.72088764946048411"/>
        </c:manualLayout>
      </c:layout>
      <c:barChart>
        <c:barDir val="bar"/>
        <c:grouping val="clustered"/>
        <c:varyColors val="0"/>
        <c:ser>
          <c:idx val="0"/>
          <c:order val="0"/>
          <c:tx>
            <c:strRef>
              <c:f>'PIVOT 2022.12'!$E$2</c:f>
              <c:strCache>
                <c:ptCount val="1"/>
                <c:pt idx="0">
                  <c:v>Count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2022.12'!$D$3:$D$14</c:f>
              <c:strCache>
                <c:ptCount val="12"/>
                <c:pt idx="0">
                  <c:v>Bill Credit</c:v>
                </c:pt>
                <c:pt idx="1">
                  <c:v>Discount/point of sale coupon or voucher</c:v>
                </c:pt>
                <c:pt idx="2">
                  <c:v>Equipment</c:v>
                </c:pt>
                <c:pt idx="3">
                  <c:v>Grant</c:v>
                </c:pt>
                <c:pt idx="4">
                  <c:v>Incentive</c:v>
                </c:pt>
                <c:pt idx="5">
                  <c:v>Law</c:v>
                </c:pt>
                <c:pt idx="6">
                  <c:v>Loan</c:v>
                </c:pt>
                <c:pt idx="7">
                  <c:v>Rate</c:v>
                </c:pt>
                <c:pt idx="8">
                  <c:v>Rebate</c:v>
                </c:pt>
                <c:pt idx="9">
                  <c:v>Sales/use tax exemption </c:v>
                </c:pt>
                <c:pt idx="10">
                  <c:v>Tax Credit</c:v>
                </c:pt>
                <c:pt idx="11">
                  <c:v>Technical Assistance</c:v>
                </c:pt>
              </c:strCache>
            </c:strRef>
          </c:cat>
          <c:val>
            <c:numRef>
              <c:f>'PIVOT 2022.12'!$E$3:$E$14</c:f>
              <c:numCache>
                <c:formatCode>General</c:formatCode>
                <c:ptCount val="12"/>
                <c:pt idx="0">
                  <c:v>4</c:v>
                </c:pt>
                <c:pt idx="1">
                  <c:v>5</c:v>
                </c:pt>
                <c:pt idx="2">
                  <c:v>1</c:v>
                </c:pt>
                <c:pt idx="3">
                  <c:v>67</c:v>
                </c:pt>
                <c:pt idx="4">
                  <c:v>10</c:v>
                </c:pt>
                <c:pt idx="5">
                  <c:v>9</c:v>
                </c:pt>
                <c:pt idx="6">
                  <c:v>9</c:v>
                </c:pt>
                <c:pt idx="7">
                  <c:v>7</c:v>
                </c:pt>
                <c:pt idx="8">
                  <c:v>95</c:v>
                </c:pt>
                <c:pt idx="9">
                  <c:v>2</c:v>
                </c:pt>
                <c:pt idx="10">
                  <c:v>11</c:v>
                </c:pt>
                <c:pt idx="11">
                  <c:v>3</c:v>
                </c:pt>
              </c:numCache>
            </c:numRef>
          </c:val>
          <c:extLst>
            <c:ext xmlns:c16="http://schemas.microsoft.com/office/drawing/2014/chart" uri="{C3380CC4-5D6E-409C-BE32-E72D297353CC}">
              <c16:uniqueId val="{00000000-4A4E-4444-9D48-F15EEA2B5D53}"/>
            </c:ext>
          </c:extLst>
        </c:ser>
        <c:dLbls>
          <c:dLblPos val="outEnd"/>
          <c:showLegendKey val="0"/>
          <c:showVal val="1"/>
          <c:showCatName val="0"/>
          <c:showSerName val="0"/>
          <c:showPercent val="0"/>
          <c:showBubbleSize val="0"/>
        </c:dLbls>
        <c:gapWidth val="115"/>
        <c:overlap val="-20"/>
        <c:axId val="1473287855"/>
        <c:axId val="1473277039"/>
      </c:barChart>
      <c:catAx>
        <c:axId val="1473287855"/>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277039"/>
        <c:crosses val="autoZero"/>
        <c:auto val="1"/>
        <c:lblAlgn val="ctr"/>
        <c:lblOffset val="100"/>
        <c:noMultiLvlLbl val="0"/>
      </c:catAx>
      <c:valAx>
        <c:axId val="14732770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2878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a:t>
            </a:r>
            <a:r>
              <a:rPr lang="en-US" baseline="0"/>
              <a:t> FUNDING BY SECTOR</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0"/>
          <c:order val="0"/>
          <c:tx>
            <c:strRef>
              <c:f>'AVG Awards'!$R$4</c:f>
              <c:strCache>
                <c:ptCount val="1"/>
                <c:pt idx="0">
                  <c:v>City</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dLbl>
              <c:idx val="1"/>
              <c:layout>
                <c:manualLayout>
                  <c:x val="-3.9401148144196264E-17"/>
                  <c:y val="2.4835647171498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1D-444B-9CBC-348C7239BC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Awards'!$Q$5:$Q$10</c:f>
              <c:strCache>
                <c:ptCount val="6"/>
                <c:pt idx="0">
                  <c:v>Anything</c:v>
                </c:pt>
                <c:pt idx="1">
                  <c:v>Bus (&amp;/or Battery)</c:v>
                </c:pt>
                <c:pt idx="2">
                  <c:v>Bus + Charger</c:v>
                </c:pt>
                <c:pt idx="3">
                  <c:v>Charger</c:v>
                </c:pt>
                <c:pt idx="4">
                  <c:v>Charger + infrastructure</c:v>
                </c:pt>
                <c:pt idx="5">
                  <c:v>Infrastructure</c:v>
                </c:pt>
              </c:strCache>
            </c:strRef>
          </c:cat>
          <c:val>
            <c:numRef>
              <c:f>'AVG Awards'!$R$5:$R$10</c:f>
              <c:numCache>
                <c:formatCode>_("$"* #,##0_);_("$"* \(#,##0\);_("$"* "-"??_);_(@_)</c:formatCode>
                <c:ptCount val="6"/>
                <c:pt idx="1">
                  <c:v>19000</c:v>
                </c:pt>
                <c:pt idx="3">
                  <c:v>10000</c:v>
                </c:pt>
              </c:numCache>
            </c:numRef>
          </c:val>
          <c:extLst>
            <c:ext xmlns:c16="http://schemas.microsoft.com/office/drawing/2014/chart" uri="{C3380CC4-5D6E-409C-BE32-E72D297353CC}">
              <c16:uniqueId val="{00000001-431D-444B-9CBC-348C7239BCED}"/>
            </c:ext>
          </c:extLst>
        </c:ser>
        <c:ser>
          <c:idx val="1"/>
          <c:order val="1"/>
          <c:tx>
            <c:strRef>
              <c:f>'AVG Awards'!$S$4</c:f>
              <c:strCache>
                <c:ptCount val="1"/>
                <c:pt idx="0">
                  <c:v>State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Awards'!$Q$5:$Q$10</c:f>
              <c:strCache>
                <c:ptCount val="6"/>
                <c:pt idx="0">
                  <c:v>Anything</c:v>
                </c:pt>
                <c:pt idx="1">
                  <c:v>Bus (&amp;/or Battery)</c:v>
                </c:pt>
                <c:pt idx="2">
                  <c:v>Bus + Charger</c:v>
                </c:pt>
                <c:pt idx="3">
                  <c:v>Charger</c:v>
                </c:pt>
                <c:pt idx="4">
                  <c:v>Charger + infrastructure</c:v>
                </c:pt>
                <c:pt idx="5">
                  <c:v>Infrastructure</c:v>
                </c:pt>
              </c:strCache>
            </c:strRef>
          </c:cat>
          <c:val>
            <c:numRef>
              <c:f>'AVG Awards'!$S$5:$S$10</c:f>
              <c:numCache>
                <c:formatCode>_("$"* #,##0_);_("$"* \(#,##0\);_("$"* "-"??_);_(@_)</c:formatCode>
                <c:ptCount val="6"/>
                <c:pt idx="0">
                  <c:v>750000</c:v>
                </c:pt>
                <c:pt idx="1">
                  <c:v>0</c:v>
                </c:pt>
                <c:pt idx="2">
                  <c:v>0</c:v>
                </c:pt>
                <c:pt idx="3">
                  <c:v>11333.333333333334</c:v>
                </c:pt>
                <c:pt idx="4">
                  <c:v>0</c:v>
                </c:pt>
              </c:numCache>
            </c:numRef>
          </c:val>
          <c:extLst>
            <c:ext xmlns:c16="http://schemas.microsoft.com/office/drawing/2014/chart" uri="{C3380CC4-5D6E-409C-BE32-E72D297353CC}">
              <c16:uniqueId val="{00000002-431D-444B-9CBC-348C7239BCED}"/>
            </c:ext>
          </c:extLst>
        </c:ser>
        <c:ser>
          <c:idx val="2"/>
          <c:order val="2"/>
          <c:tx>
            <c:strRef>
              <c:f>'AVG Awards'!$T$4</c:f>
              <c:strCache>
                <c:ptCount val="1"/>
                <c:pt idx="0">
                  <c:v>Utility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dLbl>
              <c:idx val="5"/>
              <c:layout>
                <c:manualLayout>
                  <c:x val="0"/>
                  <c:y val="2.1731191275061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1D-444B-9CBC-348C7239BC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Awards'!$Q$5:$Q$10</c:f>
              <c:strCache>
                <c:ptCount val="6"/>
                <c:pt idx="0">
                  <c:v>Anything</c:v>
                </c:pt>
                <c:pt idx="1">
                  <c:v>Bus (&amp;/or Battery)</c:v>
                </c:pt>
                <c:pt idx="2">
                  <c:v>Bus + Charger</c:v>
                </c:pt>
                <c:pt idx="3">
                  <c:v>Charger</c:v>
                </c:pt>
                <c:pt idx="4">
                  <c:v>Charger + infrastructure</c:v>
                </c:pt>
                <c:pt idx="5">
                  <c:v>Infrastructure</c:v>
                </c:pt>
              </c:strCache>
            </c:strRef>
          </c:cat>
          <c:val>
            <c:numRef>
              <c:f>'AVG Awards'!$T$5:$T$10</c:f>
              <c:numCache>
                <c:formatCode>_("$"* #,##0_);_("$"* \(#,##0\);_("$"* "-"??_);_(@_)</c:formatCode>
                <c:ptCount val="6"/>
                <c:pt idx="1">
                  <c:v>0</c:v>
                </c:pt>
                <c:pt idx="2">
                  <c:v>5000</c:v>
                </c:pt>
                <c:pt idx="3" formatCode="_(&quot;$&quot;* #,##0.00_);_(&quot;$&quot;* \(#,##0.00\);_(&quot;$&quot;* &quot;-&quot;??_);_(@_)">
                  <c:v>0</c:v>
                </c:pt>
                <c:pt idx="4">
                  <c:v>4809.181818181818</c:v>
                </c:pt>
                <c:pt idx="5">
                  <c:v>215000</c:v>
                </c:pt>
              </c:numCache>
            </c:numRef>
          </c:val>
          <c:extLst>
            <c:ext xmlns:c16="http://schemas.microsoft.com/office/drawing/2014/chart" uri="{C3380CC4-5D6E-409C-BE32-E72D297353CC}">
              <c16:uniqueId val="{00000004-431D-444B-9CBC-348C7239BCED}"/>
            </c:ext>
          </c:extLst>
        </c:ser>
        <c:ser>
          <c:idx val="3"/>
          <c:order val="3"/>
          <c:tx>
            <c:strRef>
              <c:f>'AVG Awards'!$U$4</c:f>
              <c:strCache>
                <c:ptCount val="1"/>
                <c:pt idx="0">
                  <c:v>VW</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Awards'!$Q$5:$Q$10</c:f>
              <c:strCache>
                <c:ptCount val="6"/>
                <c:pt idx="0">
                  <c:v>Anything</c:v>
                </c:pt>
                <c:pt idx="1">
                  <c:v>Bus (&amp;/or Battery)</c:v>
                </c:pt>
                <c:pt idx="2">
                  <c:v>Bus + Charger</c:v>
                </c:pt>
                <c:pt idx="3">
                  <c:v>Charger</c:v>
                </c:pt>
                <c:pt idx="4">
                  <c:v>Charger + infrastructure</c:v>
                </c:pt>
                <c:pt idx="5">
                  <c:v>Infrastructure</c:v>
                </c:pt>
              </c:strCache>
            </c:strRef>
          </c:cat>
          <c:val>
            <c:numRef>
              <c:f>'AVG Awards'!$U$5:$U$10</c:f>
              <c:numCache>
                <c:formatCode>_("$"* #,##0.00_);_("$"* \(#,##0.00\);_("$"* "-"??_);_(@_)</c:formatCode>
                <c:ptCount val="6"/>
                <c:pt idx="1">
                  <c:v>551692.36538461538</c:v>
                </c:pt>
                <c:pt idx="2">
                  <c:v>375000</c:v>
                </c:pt>
                <c:pt idx="3">
                  <c:v>38960</c:v>
                </c:pt>
              </c:numCache>
            </c:numRef>
          </c:val>
          <c:extLst>
            <c:ext xmlns:c16="http://schemas.microsoft.com/office/drawing/2014/chart" uri="{C3380CC4-5D6E-409C-BE32-E72D297353CC}">
              <c16:uniqueId val="{00000005-431D-444B-9CBC-348C7239BCED}"/>
            </c:ext>
          </c:extLst>
        </c:ser>
        <c:ser>
          <c:idx val="4"/>
          <c:order val="4"/>
          <c:tx>
            <c:strRef>
              <c:f>'AVG Awards'!$V$4</c:f>
              <c:strCache>
                <c:ptCount val="1"/>
                <c:pt idx="0">
                  <c:v>Federal</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Awards'!$Q$5:$Q$10</c:f>
              <c:strCache>
                <c:ptCount val="6"/>
                <c:pt idx="0">
                  <c:v>Anything</c:v>
                </c:pt>
                <c:pt idx="1">
                  <c:v>Bus (&amp;/or Battery)</c:v>
                </c:pt>
                <c:pt idx="2">
                  <c:v>Bus + Charger</c:v>
                </c:pt>
                <c:pt idx="3">
                  <c:v>Charger</c:v>
                </c:pt>
                <c:pt idx="4">
                  <c:v>Charger + infrastructure</c:v>
                </c:pt>
                <c:pt idx="5">
                  <c:v>Infrastructure</c:v>
                </c:pt>
              </c:strCache>
            </c:strRef>
          </c:cat>
          <c:val>
            <c:numRef>
              <c:f>'AVG Awards'!$V$5:$V$10</c:f>
              <c:numCache>
                <c:formatCode>_("$"* #,##0_);_("$"* \(#,##0\);_("$"* "-"??_);_(@_)</c:formatCode>
                <c:ptCount val="6"/>
                <c:pt idx="0">
                  <c:v>16069285.714285715</c:v>
                </c:pt>
                <c:pt idx="1">
                  <c:v>627916.66666666663</c:v>
                </c:pt>
                <c:pt idx="4">
                  <c:v>480000</c:v>
                </c:pt>
                <c:pt idx="5">
                  <c:v>13500000</c:v>
                </c:pt>
              </c:numCache>
            </c:numRef>
          </c:val>
          <c:extLst>
            <c:ext xmlns:c16="http://schemas.microsoft.com/office/drawing/2014/chart" uri="{C3380CC4-5D6E-409C-BE32-E72D297353CC}">
              <c16:uniqueId val="{00000006-431D-444B-9CBC-348C7239BCED}"/>
            </c:ext>
          </c:extLst>
        </c:ser>
        <c:dLbls>
          <c:showLegendKey val="0"/>
          <c:showVal val="1"/>
          <c:showCatName val="0"/>
          <c:showSerName val="0"/>
          <c:showPercent val="0"/>
          <c:showBubbleSize val="0"/>
        </c:dLbls>
        <c:gapWidth val="150"/>
        <c:shape val="box"/>
        <c:axId val="1131658767"/>
        <c:axId val="1131662095"/>
        <c:axId val="0"/>
      </c:bar3DChart>
      <c:catAx>
        <c:axId val="1131658767"/>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1662095"/>
        <c:crosses val="autoZero"/>
        <c:auto val="1"/>
        <c:lblAlgn val="ctr"/>
        <c:lblOffset val="100"/>
        <c:noMultiLvlLbl val="0"/>
      </c:catAx>
      <c:valAx>
        <c:axId val="11316620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1658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Programs by Application Status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'PIVOT 2022.12'!$D$23:$D$25</c:f>
              <c:strCache>
                <c:ptCount val="3"/>
                <c:pt idx="0">
                  <c:v>Annual Window</c:v>
                </c:pt>
                <c:pt idx="1">
                  <c:v>Rolling</c:v>
                </c:pt>
                <c:pt idx="2">
                  <c:v>Unknown</c:v>
                </c:pt>
              </c:strCache>
            </c:strRef>
          </c:cat>
          <c:val>
            <c:numRef>
              <c:f>'PIVOT 2022.12'!$E$23:$E$25</c:f>
              <c:numCache>
                <c:formatCode>General</c:formatCode>
                <c:ptCount val="3"/>
                <c:pt idx="0">
                  <c:v>34</c:v>
                </c:pt>
                <c:pt idx="1">
                  <c:v>137</c:v>
                </c:pt>
                <c:pt idx="2">
                  <c:v>52</c:v>
                </c:pt>
              </c:numCache>
            </c:numRef>
          </c:val>
          <c:extLst>
            <c:ext xmlns:c16="http://schemas.microsoft.com/office/drawing/2014/chart" uri="{C3380CC4-5D6E-409C-BE32-E72D297353CC}">
              <c16:uniqueId val="{00000000-C2AC-452C-9313-AC2504C6CCF7}"/>
            </c:ext>
          </c:extLst>
        </c:ser>
        <c:dLbls>
          <c:dLblPos val="outEnd"/>
          <c:showLegendKey val="0"/>
          <c:showVal val="1"/>
          <c:showCatName val="0"/>
          <c:showSerName val="0"/>
          <c:showPercent val="0"/>
          <c:showBubbleSize val="0"/>
        </c:dLbls>
        <c:gapWidth val="100"/>
        <c:overlap val="-24"/>
        <c:axId val="1116908143"/>
        <c:axId val="1116912303"/>
      </c:barChart>
      <c:catAx>
        <c:axId val="111690814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16912303"/>
        <c:crosses val="autoZero"/>
        <c:auto val="1"/>
        <c:lblAlgn val="ctr"/>
        <c:lblOffset val="100"/>
        <c:noMultiLvlLbl val="0"/>
      </c:catAx>
      <c:valAx>
        <c:axId val="11169123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Number of Programs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16908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'AVG Awards'!$R$13</c:f>
              <c:strCache>
                <c:ptCount val="1"/>
                <c:pt idx="0">
                  <c:v>Any fleet vehicles</c:v>
                </c:pt>
              </c:strCache>
            </c:strRef>
          </c:tx>
          <c:spPr>
            <a:solidFill>
              <a:schemeClr val="accent1"/>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Awards'!$R$14:$R$19</c:f>
              <c:numCache>
                <c:formatCode>_("$"* #,##0_);_("$"* \(#,##0\);_("$"* "-"??_);_(@_)</c:formatCode>
                <c:ptCount val="6"/>
                <c:pt idx="1">
                  <c:v>858750</c:v>
                </c:pt>
                <c:pt idx="2">
                  <c:v>12000</c:v>
                </c:pt>
                <c:pt idx="3">
                  <c:v>11745.833333333334</c:v>
                </c:pt>
                <c:pt idx="4">
                  <c:v>31055.555555555555</c:v>
                </c:pt>
              </c:numCache>
            </c:numRef>
          </c:val>
          <c:extLst>
            <c:ext xmlns:c16="http://schemas.microsoft.com/office/drawing/2014/chart" uri="{C3380CC4-5D6E-409C-BE32-E72D297353CC}">
              <c16:uniqueId val="{00000000-3B39-4BE8-9D84-460FD20D54D7}"/>
            </c:ext>
          </c:extLst>
        </c:ser>
        <c:ser>
          <c:idx val="1"/>
          <c:order val="1"/>
          <c:tx>
            <c:strRef>
              <c:f>'AVG Awards'!$S$13</c:f>
              <c:strCache>
                <c:ptCount val="1"/>
                <c:pt idx="0">
                  <c:v>Any public fleet vehicle</c:v>
                </c:pt>
              </c:strCache>
            </c:strRef>
          </c:tx>
          <c:spPr>
            <a:solidFill>
              <a:schemeClr val="accent2"/>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Awards'!$S$14:$S$19</c:f>
              <c:numCache>
                <c:formatCode>_("$"* #,##0_);_("$"* \(#,##0\);_("$"* "-"??_);_(@_)</c:formatCode>
                <c:ptCount val="6"/>
                <c:pt idx="1">
                  <c:v>31250</c:v>
                </c:pt>
                <c:pt idx="2">
                  <c:v>120000</c:v>
                </c:pt>
                <c:pt idx="3">
                  <c:v>50000</c:v>
                </c:pt>
                <c:pt idx="4">
                  <c:v>500000</c:v>
                </c:pt>
                <c:pt idx="5">
                  <c:v>25000000</c:v>
                </c:pt>
              </c:numCache>
            </c:numRef>
          </c:val>
          <c:extLst>
            <c:ext xmlns:c16="http://schemas.microsoft.com/office/drawing/2014/chart" uri="{C3380CC4-5D6E-409C-BE32-E72D297353CC}">
              <c16:uniqueId val="{00000001-3B39-4BE8-9D84-460FD20D54D7}"/>
            </c:ext>
          </c:extLst>
        </c:ser>
        <c:ser>
          <c:idx val="2"/>
          <c:order val="2"/>
          <c:tx>
            <c:strRef>
              <c:f>'AVG Awards'!$T$13</c:f>
              <c:strCache>
                <c:ptCount val="1"/>
                <c:pt idx="0">
                  <c:v>Economic development investments</c:v>
                </c:pt>
              </c:strCache>
            </c:strRef>
          </c:tx>
          <c:spPr>
            <a:solidFill>
              <a:schemeClr val="accent3"/>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Awards'!$T$14:$T$19</c:f>
              <c:numCache>
                <c:formatCode>_("$"* #,##0_);_("$"* \(#,##0\);_("$"* "-"??_);_(@_)</c:formatCode>
                <c:ptCount val="6"/>
                <c:pt idx="0">
                  <c:v>26462500</c:v>
                </c:pt>
              </c:numCache>
            </c:numRef>
          </c:val>
          <c:extLst>
            <c:ext xmlns:c16="http://schemas.microsoft.com/office/drawing/2014/chart" uri="{C3380CC4-5D6E-409C-BE32-E72D297353CC}">
              <c16:uniqueId val="{00000002-3B39-4BE8-9D84-460FD20D54D7}"/>
            </c:ext>
          </c:extLst>
        </c:ser>
        <c:ser>
          <c:idx val="3"/>
          <c:order val="3"/>
          <c:tx>
            <c:strRef>
              <c:f>'AVG Awards'!$U$13</c:f>
              <c:strCache>
                <c:ptCount val="1"/>
                <c:pt idx="0">
                  <c:v>Energy</c:v>
                </c:pt>
              </c:strCache>
            </c:strRef>
          </c:tx>
          <c:spPr>
            <a:solidFill>
              <a:schemeClr val="accent4"/>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Awards'!$U$14:$U$19</c:f>
              <c:numCache>
                <c:formatCode>_("$"* #,##0_);_("$"* \(#,##0\);_("$"* "-"??_);_(@_)</c:formatCode>
                <c:ptCount val="6"/>
                <c:pt idx="0">
                  <c:v>2127500</c:v>
                </c:pt>
                <c:pt idx="1">
                  <c:v>500000</c:v>
                </c:pt>
                <c:pt idx="2">
                  <c:v>55000</c:v>
                </c:pt>
                <c:pt idx="3">
                  <c:v>1000000</c:v>
                </c:pt>
              </c:numCache>
            </c:numRef>
          </c:val>
          <c:extLst>
            <c:ext xmlns:c16="http://schemas.microsoft.com/office/drawing/2014/chart" uri="{C3380CC4-5D6E-409C-BE32-E72D297353CC}">
              <c16:uniqueId val="{00000003-3B39-4BE8-9D84-460FD20D54D7}"/>
            </c:ext>
          </c:extLst>
        </c:ser>
        <c:ser>
          <c:idx val="4"/>
          <c:order val="4"/>
          <c:tx>
            <c:strRef>
              <c:f>'AVG Awards'!$V$13</c:f>
              <c:strCache>
                <c:ptCount val="1"/>
                <c:pt idx="0">
                  <c:v>ESBs only</c:v>
                </c:pt>
              </c:strCache>
            </c:strRef>
          </c:tx>
          <c:spPr>
            <a:solidFill>
              <a:schemeClr val="accent5"/>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Awards'!$V$14:$V$19</c:f>
              <c:numCache>
                <c:formatCode>_("$"* #,##0_);_("$"* \(#,##0\);_("$"* "-"??_);_(@_)</c:formatCode>
                <c:ptCount val="6"/>
                <c:pt idx="1">
                  <c:v>209714.28571428571</c:v>
                </c:pt>
                <c:pt idx="3">
                  <c:v>120000</c:v>
                </c:pt>
                <c:pt idx="4">
                  <c:v>1</c:v>
                </c:pt>
              </c:numCache>
            </c:numRef>
          </c:val>
          <c:extLst>
            <c:ext xmlns:c16="http://schemas.microsoft.com/office/drawing/2014/chart" uri="{C3380CC4-5D6E-409C-BE32-E72D297353CC}">
              <c16:uniqueId val="{00000004-3B39-4BE8-9D84-460FD20D54D7}"/>
            </c:ext>
          </c:extLst>
        </c:ser>
        <c:ser>
          <c:idx val="5"/>
          <c:order val="5"/>
          <c:tx>
            <c:strRef>
              <c:f>'AVG Awards'!$W$13</c:f>
              <c:strCache>
                <c:ptCount val="1"/>
                <c:pt idx="0">
                  <c:v>EVs</c:v>
                </c:pt>
              </c:strCache>
            </c:strRef>
          </c:tx>
          <c:spPr>
            <a:solidFill>
              <a:schemeClr val="accent6"/>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Awards'!$W$14:$W$19</c:f>
              <c:numCache>
                <c:formatCode>_("$"* #,##0_);_("$"* \(#,##0\);_("$"* "-"??_);_(@_)</c:formatCode>
                <c:ptCount val="6"/>
                <c:pt idx="1">
                  <c:v>0</c:v>
                </c:pt>
                <c:pt idx="2">
                  <c:v>0</c:v>
                </c:pt>
                <c:pt idx="3">
                  <c:v>0</c:v>
                </c:pt>
                <c:pt idx="4">
                  <c:v>0</c:v>
                </c:pt>
                <c:pt idx="5">
                  <c:v>215000</c:v>
                </c:pt>
              </c:numCache>
            </c:numRef>
          </c:val>
          <c:extLst>
            <c:ext xmlns:c16="http://schemas.microsoft.com/office/drawing/2014/chart" uri="{C3380CC4-5D6E-409C-BE32-E72D297353CC}">
              <c16:uniqueId val="{00000005-3B39-4BE8-9D84-460FD20D54D7}"/>
            </c:ext>
          </c:extLst>
        </c:ser>
        <c:ser>
          <c:idx val="6"/>
          <c:order val="6"/>
          <c:tx>
            <c:strRef>
              <c:f>'AVG Awards'!$X$13</c:f>
              <c:strCache>
                <c:ptCount val="1"/>
                <c:pt idx="0">
                  <c:v>MDHV vehicles only</c:v>
                </c:pt>
              </c:strCache>
            </c:strRef>
          </c:tx>
          <c:spPr>
            <a:solidFill>
              <a:schemeClr val="accent1">
                <a:lumMod val="60000"/>
              </a:schemeClr>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Awards'!$X$14:$X$19</c:f>
              <c:numCache>
                <c:formatCode>_("$"* #,##0_);_("$"* \(#,##0\);_("$"* "-"??_);_(@_)</c:formatCode>
                <c:ptCount val="6"/>
                <c:pt idx="1">
                  <c:v>674357.14285714284</c:v>
                </c:pt>
                <c:pt idx="2">
                  <c:v>375000</c:v>
                </c:pt>
              </c:numCache>
            </c:numRef>
          </c:val>
          <c:extLst>
            <c:ext xmlns:c16="http://schemas.microsoft.com/office/drawing/2014/chart" uri="{C3380CC4-5D6E-409C-BE32-E72D297353CC}">
              <c16:uniqueId val="{00000006-3B39-4BE8-9D84-460FD20D54D7}"/>
            </c:ext>
          </c:extLst>
        </c:ser>
        <c:ser>
          <c:idx val="7"/>
          <c:order val="7"/>
          <c:tx>
            <c:strRef>
              <c:f>'AVG Awards'!$Y$13</c:f>
              <c:strCache>
                <c:ptCount val="1"/>
                <c:pt idx="0">
                  <c:v>Other</c:v>
                </c:pt>
              </c:strCache>
            </c:strRef>
          </c:tx>
          <c:spPr>
            <a:solidFill>
              <a:schemeClr val="accent2">
                <a:lumMod val="60000"/>
              </a:schemeClr>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Awards'!$Y$14:$Y$19</c:f>
              <c:numCache>
                <c:formatCode>_("$"* #,##0_);_("$"* \(#,##0\);_("$"* "-"??_);_(@_)</c:formatCode>
                <c:ptCount val="6"/>
                <c:pt idx="0">
                  <c:v>187500</c:v>
                </c:pt>
                <c:pt idx="1">
                  <c:v>425000</c:v>
                </c:pt>
                <c:pt idx="4">
                  <c:v>480000</c:v>
                </c:pt>
              </c:numCache>
            </c:numRef>
          </c:val>
          <c:extLst>
            <c:ext xmlns:c16="http://schemas.microsoft.com/office/drawing/2014/chart" uri="{C3380CC4-5D6E-409C-BE32-E72D297353CC}">
              <c16:uniqueId val="{00000007-3B39-4BE8-9D84-460FD20D54D7}"/>
            </c:ext>
          </c:extLst>
        </c:ser>
        <c:ser>
          <c:idx val="8"/>
          <c:order val="8"/>
          <c:tx>
            <c:strRef>
              <c:f>'AVG Awards'!$Z$13</c:f>
              <c:strCache>
                <c:ptCount val="1"/>
                <c:pt idx="0">
                  <c:v>Resilience investments</c:v>
                </c:pt>
              </c:strCache>
            </c:strRef>
          </c:tx>
          <c:spPr>
            <a:solidFill>
              <a:schemeClr val="accent3">
                <a:lumMod val="60000"/>
              </a:schemeClr>
            </a:solidFill>
            <a:ln>
              <a:noFill/>
            </a:ln>
            <a:effectLst/>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Awards'!$Z$14:$Z$19</c:f>
              <c:numCache>
                <c:formatCode>_("$"* #,##0_);_("$"* \(#,##0\);_("$"* "-"??_);_(@_)</c:formatCode>
                <c:ptCount val="6"/>
                <c:pt idx="4">
                  <c:v>2000000</c:v>
                </c:pt>
              </c:numCache>
            </c:numRef>
          </c:val>
          <c:extLst>
            <c:ext xmlns:c16="http://schemas.microsoft.com/office/drawing/2014/chart" uri="{C3380CC4-5D6E-409C-BE32-E72D297353CC}">
              <c16:uniqueId val="{00000008-3B39-4BE8-9D84-460FD20D54D7}"/>
            </c:ext>
          </c:extLst>
        </c:ser>
        <c:dLbls>
          <c:showLegendKey val="0"/>
          <c:showVal val="0"/>
          <c:showCatName val="0"/>
          <c:showSerName val="0"/>
          <c:showPercent val="0"/>
          <c:showBubbleSize val="0"/>
        </c:dLbls>
        <c:gapWidth val="150"/>
        <c:overlap val="100"/>
        <c:axId val="1343876319"/>
        <c:axId val="1343881727"/>
      </c:barChart>
      <c:catAx>
        <c:axId val="134387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881727"/>
        <c:crosses val="autoZero"/>
        <c:auto val="1"/>
        <c:lblAlgn val="ctr"/>
        <c:lblOffset val="100"/>
        <c:noMultiLvlLbl val="0"/>
      </c:catAx>
      <c:valAx>
        <c:axId val="1343881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876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Programs</a:t>
            </a:r>
            <a:r>
              <a:rPr lang="en-US" baseline="0"/>
              <a:t> with No EJ Considerations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clustered"/>
        <c:varyColors val="0"/>
        <c:ser>
          <c:idx val="0"/>
          <c:order val="0"/>
          <c:tx>
            <c:strRef>
              <c:f>'PIVOT 2022.12'!$B$23</c:f>
              <c:strCache>
                <c:ptCount val="1"/>
                <c:pt idx="0">
                  <c:v>10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'PIVOT 2022.12'!$J$17:$J$27</c:f>
              <c:strCache>
                <c:ptCount val="11"/>
                <c:pt idx="0">
                  <c:v>Any fleet vehicles</c:v>
                </c:pt>
                <c:pt idx="1">
                  <c:v>Any public fleet vehicle</c:v>
                </c:pt>
                <c:pt idx="2">
                  <c:v>Disaster recovery investments</c:v>
                </c:pt>
                <c:pt idx="3">
                  <c:v>Energy</c:v>
                </c:pt>
                <c:pt idx="4">
                  <c:v>ESBs only</c:v>
                </c:pt>
                <c:pt idx="5">
                  <c:v>EVs</c:v>
                </c:pt>
                <c:pt idx="6">
                  <c:v>MDHV vehicles only</c:v>
                </c:pt>
                <c:pt idx="7">
                  <c:v>No bounds</c:v>
                </c:pt>
                <c:pt idx="8">
                  <c:v>Other</c:v>
                </c:pt>
                <c:pt idx="9">
                  <c:v>Resilience investments or Infrastructure</c:v>
                </c:pt>
                <c:pt idx="10">
                  <c:v>Technology innovation</c:v>
                </c:pt>
              </c:strCache>
            </c:strRef>
          </c:cat>
          <c:val>
            <c:numRef>
              <c:f>'PIVOT 2022.12'!$K$17:$K$27</c:f>
              <c:numCache>
                <c:formatCode>General</c:formatCode>
                <c:ptCount val="11"/>
                <c:pt idx="0">
                  <c:v>26</c:v>
                </c:pt>
                <c:pt idx="1">
                  <c:v>2</c:v>
                </c:pt>
                <c:pt idx="2">
                  <c:v>3</c:v>
                </c:pt>
                <c:pt idx="3">
                  <c:v>9</c:v>
                </c:pt>
                <c:pt idx="4">
                  <c:v>13</c:v>
                </c:pt>
                <c:pt idx="5">
                  <c:v>65</c:v>
                </c:pt>
                <c:pt idx="6">
                  <c:v>6</c:v>
                </c:pt>
                <c:pt idx="7">
                  <c:v>5</c:v>
                </c:pt>
                <c:pt idx="8">
                  <c:v>7</c:v>
                </c:pt>
                <c:pt idx="9">
                  <c:v>2</c:v>
                </c:pt>
                <c:pt idx="10">
                  <c:v>4</c:v>
                </c:pt>
              </c:numCache>
            </c:numRef>
          </c:val>
          <c:extLst>
            <c:ext xmlns:c16="http://schemas.microsoft.com/office/drawing/2014/chart" uri="{C3380CC4-5D6E-409C-BE32-E72D297353CC}">
              <c16:uniqueId val="{00000000-4939-4F2E-AD94-A7FF8CACADC6}"/>
            </c:ext>
          </c:extLst>
        </c:ser>
        <c:dLbls>
          <c:dLblPos val="outEnd"/>
          <c:showLegendKey val="0"/>
          <c:showVal val="1"/>
          <c:showCatName val="0"/>
          <c:showSerName val="0"/>
          <c:showPercent val="0"/>
          <c:showBubbleSize val="0"/>
        </c:dLbls>
        <c:gapWidth val="100"/>
        <c:axId val="1189508655"/>
        <c:axId val="1189526959"/>
      </c:barChart>
      <c:catAx>
        <c:axId val="1189508655"/>
        <c:scaling>
          <c:orientation val="minMax"/>
        </c:scaling>
        <c:delete val="0"/>
        <c:axPos val="l"/>
        <c:title>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9526959"/>
        <c:crosses val="autoZero"/>
        <c:auto val="1"/>
        <c:lblAlgn val="ctr"/>
        <c:lblOffset val="100"/>
        <c:noMultiLvlLbl val="0"/>
      </c:catAx>
      <c:valAx>
        <c:axId val="1189526959"/>
        <c:scaling>
          <c:orientation val="minMax"/>
        </c:scaling>
        <c:delete val="0"/>
        <c:axPos val="b"/>
        <c:majorGridlines>
          <c:spPr>
            <a:ln w="9525" cap="flat" cmpd="sng" algn="ctr">
              <a:solidFill>
                <a:schemeClr val="tx2">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95086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Programs with No EJ Considerations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2022.12'!$J$30:$J$43</c:f>
              <c:strCache>
                <c:ptCount val="14"/>
                <c:pt idx="0">
                  <c:v>Bill Credit</c:v>
                </c:pt>
                <c:pt idx="1">
                  <c:v>Discount/point of sale coupon or grant</c:v>
                </c:pt>
                <c:pt idx="2">
                  <c:v>Discount/point of sale coupon or voucher</c:v>
                </c:pt>
                <c:pt idx="3">
                  <c:v>Equipment</c:v>
                </c:pt>
                <c:pt idx="4">
                  <c:v>Grant</c:v>
                </c:pt>
                <c:pt idx="5">
                  <c:v>Incentive</c:v>
                </c:pt>
                <c:pt idx="6">
                  <c:v>Law</c:v>
                </c:pt>
                <c:pt idx="7">
                  <c:v>Loan</c:v>
                </c:pt>
                <c:pt idx="8">
                  <c:v>Penalty/disincentive</c:v>
                </c:pt>
                <c:pt idx="9">
                  <c:v>Rate</c:v>
                </c:pt>
                <c:pt idx="10">
                  <c:v>Rebate</c:v>
                </c:pt>
                <c:pt idx="11">
                  <c:v>Sales/use tax exemption </c:v>
                </c:pt>
                <c:pt idx="12">
                  <c:v>Tax Credit</c:v>
                </c:pt>
                <c:pt idx="13">
                  <c:v>Technical Assistance</c:v>
                </c:pt>
              </c:strCache>
            </c:strRef>
          </c:cat>
          <c:val>
            <c:numRef>
              <c:f>'PIVOT 2022.12'!$K$30:$K$43</c:f>
              <c:numCache>
                <c:formatCode>General</c:formatCode>
                <c:ptCount val="14"/>
                <c:pt idx="0">
                  <c:v>5</c:v>
                </c:pt>
                <c:pt idx="1">
                  <c:v>1</c:v>
                </c:pt>
                <c:pt idx="2">
                  <c:v>1</c:v>
                </c:pt>
                <c:pt idx="3">
                  <c:v>1</c:v>
                </c:pt>
                <c:pt idx="4">
                  <c:v>27</c:v>
                </c:pt>
                <c:pt idx="5">
                  <c:v>11</c:v>
                </c:pt>
                <c:pt idx="6">
                  <c:v>5</c:v>
                </c:pt>
                <c:pt idx="7">
                  <c:v>7</c:v>
                </c:pt>
                <c:pt idx="8">
                  <c:v>2</c:v>
                </c:pt>
                <c:pt idx="9">
                  <c:v>8</c:v>
                </c:pt>
                <c:pt idx="10">
                  <c:v>58</c:v>
                </c:pt>
                <c:pt idx="11">
                  <c:v>4</c:v>
                </c:pt>
                <c:pt idx="12">
                  <c:v>11</c:v>
                </c:pt>
                <c:pt idx="13">
                  <c:v>2</c:v>
                </c:pt>
              </c:numCache>
            </c:numRef>
          </c:val>
          <c:extLst>
            <c:ext xmlns:c16="http://schemas.microsoft.com/office/drawing/2014/chart" uri="{C3380CC4-5D6E-409C-BE32-E72D297353CC}">
              <c16:uniqueId val="{00000000-FF2D-4118-82E9-C0C6B6FD2B42}"/>
            </c:ext>
          </c:extLst>
        </c:ser>
        <c:dLbls>
          <c:dLblPos val="outEnd"/>
          <c:showLegendKey val="0"/>
          <c:showVal val="1"/>
          <c:showCatName val="0"/>
          <c:showSerName val="0"/>
          <c:showPercent val="0"/>
          <c:showBubbleSize val="0"/>
        </c:dLbls>
        <c:gapWidth val="182"/>
        <c:axId val="18268447"/>
        <c:axId val="18268863"/>
      </c:barChart>
      <c:catAx>
        <c:axId val="182684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8863"/>
        <c:crosses val="autoZero"/>
        <c:auto val="1"/>
        <c:lblAlgn val="ctr"/>
        <c:lblOffset val="100"/>
        <c:noMultiLvlLbl val="0"/>
      </c:catAx>
      <c:valAx>
        <c:axId val="182688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84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Eligible Sectors Types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5"/>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2022.12'!$J$3:$J$13</c:f>
              <c:strCache>
                <c:ptCount val="11"/>
                <c:pt idx="0">
                  <c:v>Disaster recovery investments</c:v>
                </c:pt>
                <c:pt idx="1">
                  <c:v>Other</c:v>
                </c:pt>
                <c:pt idx="2">
                  <c:v>Technology innovation</c:v>
                </c:pt>
                <c:pt idx="3">
                  <c:v>Economic development investments</c:v>
                </c:pt>
                <c:pt idx="4">
                  <c:v>Resilience investments or Infrastructure</c:v>
                </c:pt>
                <c:pt idx="5">
                  <c:v>Energy</c:v>
                </c:pt>
                <c:pt idx="6">
                  <c:v>EVs</c:v>
                </c:pt>
                <c:pt idx="7">
                  <c:v>Any public fleet vehicle</c:v>
                </c:pt>
                <c:pt idx="8">
                  <c:v>Any fleet vehicles</c:v>
                </c:pt>
                <c:pt idx="9">
                  <c:v>MDHV vehicles only</c:v>
                </c:pt>
                <c:pt idx="10">
                  <c:v>ESBs only</c:v>
                </c:pt>
              </c:strCache>
            </c:strRef>
          </c:cat>
          <c:val>
            <c:numRef>
              <c:f>'PIVOT 2022.12'!$K$3:$K$13</c:f>
              <c:numCache>
                <c:formatCode>General</c:formatCode>
                <c:ptCount val="11"/>
                <c:pt idx="0">
                  <c:v>3</c:v>
                </c:pt>
                <c:pt idx="1">
                  <c:v>9</c:v>
                </c:pt>
                <c:pt idx="2">
                  <c:v>4</c:v>
                </c:pt>
                <c:pt idx="3">
                  <c:v>6</c:v>
                </c:pt>
                <c:pt idx="4">
                  <c:v>4</c:v>
                </c:pt>
                <c:pt idx="5">
                  <c:v>15</c:v>
                </c:pt>
                <c:pt idx="6">
                  <c:v>91</c:v>
                </c:pt>
                <c:pt idx="7">
                  <c:v>9</c:v>
                </c:pt>
                <c:pt idx="8">
                  <c:v>39</c:v>
                </c:pt>
                <c:pt idx="9">
                  <c:v>27</c:v>
                </c:pt>
                <c:pt idx="10">
                  <c:v>16</c:v>
                </c:pt>
              </c:numCache>
            </c:numRef>
          </c:val>
          <c:extLst>
            <c:ext xmlns:c16="http://schemas.microsoft.com/office/drawing/2014/chart" uri="{C3380CC4-5D6E-409C-BE32-E72D297353CC}">
              <c16:uniqueId val="{00000004-166F-478B-903E-E089B978EE0D}"/>
            </c:ext>
          </c:extLst>
        </c:ser>
        <c:dLbls>
          <c:dLblPos val="outEnd"/>
          <c:showLegendKey val="0"/>
          <c:showVal val="1"/>
          <c:showCatName val="0"/>
          <c:showSerName val="0"/>
          <c:showPercent val="0"/>
          <c:showBubbleSize val="0"/>
        </c:dLbls>
        <c:gapWidth val="115"/>
        <c:overlap val="-20"/>
        <c:axId val="1473066959"/>
        <c:axId val="1473068623"/>
      </c:barChart>
      <c:catAx>
        <c:axId val="1473066959"/>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068623"/>
        <c:crosses val="autoZero"/>
        <c:auto val="1"/>
        <c:lblAlgn val="ctr"/>
        <c:lblOffset val="100"/>
        <c:noMultiLvlLbl val="0"/>
      </c:catAx>
      <c:valAx>
        <c:axId val="1473068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066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 Approach</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'PIVOT 2022.12'!$E$16</c:f>
              <c:strCache>
                <c:ptCount val="1"/>
                <c:pt idx="0">
                  <c:v>Count</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27B3-4E47-90BC-4F72D7F1534D}"/>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7B3-4E47-90BC-4F72D7F1534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27B3-4E47-90BC-4F72D7F1534D}"/>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27B3-4E47-90BC-4F72D7F153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2022.12'!$D$17:$D$20</c:f>
              <c:strCache>
                <c:ptCount val="4"/>
                <c:pt idx="0">
                  <c:v>exclusive to</c:v>
                </c:pt>
                <c:pt idx="1">
                  <c:v>extra funds</c:v>
                </c:pt>
                <c:pt idx="2">
                  <c:v>none</c:v>
                </c:pt>
                <c:pt idx="3">
                  <c:v>process priority</c:v>
                </c:pt>
              </c:strCache>
            </c:strRef>
          </c:cat>
          <c:val>
            <c:numRef>
              <c:f>'PIVOT 2022.12'!$E$17:$E$20</c:f>
              <c:numCache>
                <c:formatCode>General</c:formatCode>
                <c:ptCount val="4"/>
                <c:pt idx="0">
                  <c:v>11</c:v>
                </c:pt>
                <c:pt idx="1">
                  <c:v>35</c:v>
                </c:pt>
                <c:pt idx="2">
                  <c:v>125</c:v>
                </c:pt>
                <c:pt idx="3">
                  <c:v>52</c:v>
                </c:pt>
              </c:numCache>
            </c:numRef>
          </c:val>
          <c:extLst>
            <c:ext xmlns:c16="http://schemas.microsoft.com/office/drawing/2014/chart" uri="{C3380CC4-5D6E-409C-BE32-E72D297353CC}">
              <c16:uniqueId val="{00000008-27B3-4E47-90BC-4F72D7F1534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Type of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'PIVOT 2022.12'!$H$10</c:f>
              <c:strCache>
                <c:ptCount val="1"/>
                <c:pt idx="0">
                  <c:v>Count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2022.12'!$G$11:$G$18</c:f>
              <c:strCache>
                <c:ptCount val="8"/>
                <c:pt idx="0">
                  <c:v>Anything</c:v>
                </c:pt>
                <c:pt idx="1">
                  <c:v>Bus (&amp;/or Battery)</c:v>
                </c:pt>
                <c:pt idx="2">
                  <c:v>Bus + Charger</c:v>
                </c:pt>
                <c:pt idx="3">
                  <c:v>Charger</c:v>
                </c:pt>
                <c:pt idx="4">
                  <c:v>Charger + infrastructure</c:v>
                </c:pt>
                <c:pt idx="5">
                  <c:v>Infrastructure</c:v>
                </c:pt>
                <c:pt idx="6">
                  <c:v>Maintenance Cost</c:v>
                </c:pt>
                <c:pt idx="7">
                  <c:v>Workforce Training </c:v>
                </c:pt>
              </c:strCache>
            </c:strRef>
          </c:cat>
          <c:val>
            <c:numRef>
              <c:f>'PIVOT 2022.12'!$H$11:$H$18</c:f>
              <c:numCache>
                <c:formatCode>General</c:formatCode>
                <c:ptCount val="8"/>
                <c:pt idx="0">
                  <c:v>23</c:v>
                </c:pt>
                <c:pt idx="1">
                  <c:v>66</c:v>
                </c:pt>
                <c:pt idx="2">
                  <c:v>7</c:v>
                </c:pt>
                <c:pt idx="3">
                  <c:v>61</c:v>
                </c:pt>
                <c:pt idx="4">
                  <c:v>33</c:v>
                </c:pt>
                <c:pt idx="5">
                  <c:v>17</c:v>
                </c:pt>
                <c:pt idx="6">
                  <c:v>14</c:v>
                </c:pt>
                <c:pt idx="7">
                  <c:v>2</c:v>
                </c:pt>
              </c:numCache>
            </c:numRef>
          </c:val>
          <c:extLst>
            <c:ext xmlns:c16="http://schemas.microsoft.com/office/drawing/2014/chart" uri="{C3380CC4-5D6E-409C-BE32-E72D297353CC}">
              <c16:uniqueId val="{00000000-EF75-4DFC-9AA6-BD0181787A66}"/>
            </c:ext>
          </c:extLst>
        </c:ser>
        <c:dLbls>
          <c:showLegendKey val="0"/>
          <c:showVal val="1"/>
          <c:showCatName val="0"/>
          <c:showSerName val="0"/>
          <c:showPercent val="0"/>
          <c:showBubbleSize val="0"/>
        </c:dLbls>
        <c:gapWidth val="150"/>
        <c:shape val="box"/>
        <c:axId val="1109997439"/>
        <c:axId val="1110009087"/>
        <c:axId val="0"/>
      </c:bar3DChart>
      <c:catAx>
        <c:axId val="1109997439"/>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009087"/>
        <c:crosses val="autoZero"/>
        <c:auto val="1"/>
        <c:lblAlgn val="ctr"/>
        <c:lblOffset val="100"/>
        <c:noMultiLvlLbl val="0"/>
      </c:catAx>
      <c:valAx>
        <c:axId val="11100090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9974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Average</a:t>
            </a:r>
            <a:r>
              <a:rPr lang="en-US" baseline="0"/>
              <a:t> Maximum Allowance by Applicable Tech.  </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'AVG Awards'!$N$4:$N$9</c:f>
              <c:strCache>
                <c:ptCount val="6"/>
                <c:pt idx="0">
                  <c:v>Anything</c:v>
                </c:pt>
                <c:pt idx="1">
                  <c:v>Bus (&amp;/or Battery)</c:v>
                </c:pt>
                <c:pt idx="2">
                  <c:v>Bus + Charger</c:v>
                </c:pt>
                <c:pt idx="3">
                  <c:v>Charger</c:v>
                </c:pt>
                <c:pt idx="4">
                  <c:v>Charger + infrastructure</c:v>
                </c:pt>
                <c:pt idx="5">
                  <c:v>Infrastructure</c:v>
                </c:pt>
              </c:strCache>
            </c:strRef>
          </c:cat>
          <c:val>
            <c:numRef>
              <c:f>'AVG Awards'!$O$4:$O$9</c:f>
              <c:numCache>
                <c:formatCode>_("$"* #,##0_);_("$"* \(#,##0\);_("$"* "-"??_);_(@_)</c:formatCode>
                <c:ptCount val="6"/>
                <c:pt idx="0">
                  <c:v>9592500</c:v>
                </c:pt>
                <c:pt idx="1">
                  <c:v>0</c:v>
                </c:pt>
                <c:pt idx="2">
                  <c:v>138750</c:v>
                </c:pt>
                <c:pt idx="3">
                  <c:v>0</c:v>
                </c:pt>
                <c:pt idx="4">
                  <c:v>0</c:v>
                </c:pt>
                <c:pt idx="5">
                  <c:v>9071666.666666666</c:v>
                </c:pt>
              </c:numCache>
            </c:numRef>
          </c:val>
          <c:extLst>
            <c:ext xmlns:c16="http://schemas.microsoft.com/office/drawing/2014/chart" uri="{C3380CC4-5D6E-409C-BE32-E72D297353CC}">
              <c16:uniqueId val="{00000000-C442-4288-8141-65E0E073ED4A}"/>
            </c:ext>
          </c:extLst>
        </c:ser>
        <c:dLbls>
          <c:dLblPos val="outEnd"/>
          <c:showLegendKey val="0"/>
          <c:showVal val="1"/>
          <c:showCatName val="0"/>
          <c:showSerName val="0"/>
          <c:showPercent val="0"/>
          <c:showBubbleSize val="0"/>
        </c:dLbls>
        <c:gapWidth val="115"/>
        <c:overlap val="-20"/>
        <c:axId val="1137629039"/>
        <c:axId val="1137640687"/>
      </c:barChart>
      <c:catAx>
        <c:axId val="1137629039"/>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640687"/>
        <c:crosses val="autoZero"/>
        <c:auto val="1"/>
        <c:lblAlgn val="ctr"/>
        <c:lblOffset val="100"/>
        <c:noMultiLvlLbl val="0"/>
      </c:catAx>
      <c:valAx>
        <c:axId val="113764068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629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Maximum Allowance by 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'AVG Awards'!$N$11:$N$19</c:f>
              <c:strCache>
                <c:ptCount val="9"/>
                <c:pt idx="0">
                  <c:v>Other</c:v>
                </c:pt>
                <c:pt idx="1">
                  <c:v>Resilience investments</c:v>
                </c:pt>
                <c:pt idx="2">
                  <c:v>Economic development investments</c:v>
                </c:pt>
                <c:pt idx="3">
                  <c:v>Energy</c:v>
                </c:pt>
                <c:pt idx="4">
                  <c:v>EVs</c:v>
                </c:pt>
                <c:pt idx="5">
                  <c:v>Any public fleet vehicle</c:v>
                </c:pt>
                <c:pt idx="6">
                  <c:v>Any fleet vehicles</c:v>
                </c:pt>
                <c:pt idx="7">
                  <c:v>MDHV vehicles only</c:v>
                </c:pt>
                <c:pt idx="8">
                  <c:v>ESBs only</c:v>
                </c:pt>
              </c:strCache>
            </c:strRef>
          </c:cat>
          <c:val>
            <c:numRef>
              <c:f>'AVG Awards'!$O$11:$O$19</c:f>
              <c:numCache>
                <c:formatCode>_("$"* #,##0_);_("$"* \(#,##0\);_("$"* "-"??_);_(@_)</c:formatCode>
                <c:ptCount val="9"/>
                <c:pt idx="0">
                  <c:v>364166.66666666669</c:v>
                </c:pt>
                <c:pt idx="1">
                  <c:v>2000000</c:v>
                </c:pt>
                <c:pt idx="2">
                  <c:v>26462500</c:v>
                </c:pt>
                <c:pt idx="3">
                  <c:v>920625</c:v>
                </c:pt>
                <c:pt idx="4">
                  <c:v>0</c:v>
                </c:pt>
                <c:pt idx="5">
                  <c:v>5135166.7166666668</c:v>
                </c:pt>
                <c:pt idx="6">
                  <c:v>96072.777777777781</c:v>
                </c:pt>
                <c:pt idx="7">
                  <c:v>524678.57142857136</c:v>
                </c:pt>
                <c:pt idx="8">
                  <c:v>109905.09523809522</c:v>
                </c:pt>
              </c:numCache>
            </c:numRef>
          </c:val>
          <c:extLst>
            <c:ext xmlns:c16="http://schemas.microsoft.com/office/drawing/2014/chart" uri="{C3380CC4-5D6E-409C-BE32-E72D297353CC}">
              <c16:uniqueId val="{00000000-E147-4442-85DD-52E6A41B1E64}"/>
            </c:ext>
          </c:extLst>
        </c:ser>
        <c:dLbls>
          <c:dLblPos val="outEnd"/>
          <c:showLegendKey val="0"/>
          <c:showVal val="1"/>
          <c:showCatName val="0"/>
          <c:showSerName val="0"/>
          <c:showPercent val="0"/>
          <c:showBubbleSize val="0"/>
        </c:dLbls>
        <c:gapWidth val="100"/>
        <c:axId val="1876599199"/>
        <c:axId val="1876592543"/>
      </c:barChart>
      <c:catAx>
        <c:axId val="187659919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76592543"/>
        <c:crosses val="autoZero"/>
        <c:auto val="1"/>
        <c:lblAlgn val="ctr"/>
        <c:lblOffset val="100"/>
        <c:noMultiLvlLbl val="0"/>
      </c:catAx>
      <c:valAx>
        <c:axId val="1876592543"/>
        <c:scaling>
          <c:orientation val="minMax"/>
        </c:scaling>
        <c:delete val="0"/>
        <c:axPos val="b"/>
        <c:majorGridlines>
          <c:spPr>
            <a:ln w="9525" cap="flat" cmpd="sng" algn="ctr">
              <a:solidFill>
                <a:schemeClr val="tx2">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76599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Maximum Allowance by Funder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bar"/>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8828-4A0E-AAE7-2EC627F2888D}"/>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A65C-481E-8DC8-101B21433E3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2-8828-4A0E-AAE7-2EC627F2888D}"/>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A65C-481E-8DC8-101B21433E3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A65C-481E-8DC8-101B21433E3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4-8828-4A0E-AAE7-2EC627F2888D}"/>
              </c:ext>
            </c:extLst>
          </c:dPt>
          <c:dLbls>
            <c:dLbl>
              <c:idx val="0"/>
              <c:layout>
                <c:manualLayout>
                  <c:x val="-7.528197812147798E-2"/>
                  <c:y val="0.242370879069306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28-4A0E-AAE7-2EC627F2888D}"/>
                </c:ext>
              </c:extLst>
            </c:dLbl>
            <c:dLbl>
              <c:idx val="2"/>
              <c:layout>
                <c:manualLayout>
                  <c:x val="-7.1610082229119756E-2"/>
                  <c:y val="-0.259437042852969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28-4A0E-AAE7-2EC627F2888D}"/>
                </c:ext>
              </c:extLst>
            </c:dLbl>
            <c:dLbl>
              <c:idx val="5"/>
              <c:layout>
                <c:manualLayout>
                  <c:x val="4.4895973228491856E-2"/>
                  <c:y val="0.2906127746142280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28-4A0E-AAE7-2EC627F288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'AVG Awards'!$N$21:$N$25</c:f>
              <c:strCache>
                <c:ptCount val="5"/>
                <c:pt idx="0">
                  <c:v> City </c:v>
                </c:pt>
                <c:pt idx="1">
                  <c:v> Federal </c:v>
                </c:pt>
                <c:pt idx="2">
                  <c:v> State </c:v>
                </c:pt>
                <c:pt idx="3">
                  <c:v> Utility </c:v>
                </c:pt>
                <c:pt idx="4">
                  <c:v> VW Settlement </c:v>
                </c:pt>
              </c:strCache>
            </c:strRef>
          </c:cat>
          <c:val>
            <c:numRef>
              <c:f>'AVG Awards'!$O$21:$O$25</c:f>
              <c:numCache>
                <c:formatCode>_("$"* #,##0_);_("$"* \(#,##0\);_("$"* "-"??_);_(@_)</c:formatCode>
                <c:ptCount val="5"/>
                <c:pt idx="0">
                  <c:v>14500</c:v>
                </c:pt>
                <c:pt idx="1">
                  <c:v>7669300.5952380951</c:v>
                </c:pt>
                <c:pt idx="2">
                  <c:v>0</c:v>
                </c:pt>
                <c:pt idx="3">
                  <c:v>0</c:v>
                </c:pt>
                <c:pt idx="4">
                  <c:v>321884.12179487181</c:v>
                </c:pt>
              </c:numCache>
            </c:numRef>
          </c:val>
          <c:extLst>
            <c:ext xmlns:c16="http://schemas.microsoft.com/office/drawing/2014/chart" uri="{C3380CC4-5D6E-409C-BE32-E72D297353CC}">
              <c16:uniqueId val="{00000000-8828-4A0E-AAE7-2EC627F2888D}"/>
            </c:ext>
          </c:extLst>
        </c:ser>
        <c:dLbls>
          <c:showLegendKey val="0"/>
          <c:showVal val="0"/>
          <c:showCatName val="0"/>
          <c:showSerName val="0"/>
          <c:showPercent val="0"/>
          <c:showBubbleSize val="0"/>
          <c:showLeaderLines val="1"/>
        </c:dLbls>
        <c:gapWidth val="100"/>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EJ Approach by Funder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'PIVOT 2022.12'!$M$3</c:f>
              <c:strCache>
                <c:ptCount val="1"/>
                <c:pt idx="0">
                  <c:v>exclusive 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2022.12'!$N$2:$S$2</c:f>
              <c:strCache>
                <c:ptCount val="6"/>
                <c:pt idx="0">
                  <c:v>City</c:v>
                </c:pt>
                <c:pt idx="1">
                  <c:v>Federal</c:v>
                </c:pt>
                <c:pt idx="2">
                  <c:v>Regional jurisdiction</c:v>
                </c:pt>
                <c:pt idx="3">
                  <c:v>State</c:v>
                </c:pt>
                <c:pt idx="4">
                  <c:v>Utility</c:v>
                </c:pt>
                <c:pt idx="5">
                  <c:v>VW Settlement</c:v>
                </c:pt>
              </c:strCache>
            </c:strRef>
          </c:cat>
          <c:val>
            <c:numRef>
              <c:f>'PIVOT 2022.12'!$N$3:$S$3</c:f>
              <c:numCache>
                <c:formatCode>General</c:formatCode>
                <c:ptCount val="6"/>
                <c:pt idx="1">
                  <c:v>8</c:v>
                </c:pt>
                <c:pt idx="2">
                  <c:v>1</c:v>
                </c:pt>
                <c:pt idx="3">
                  <c:v>1</c:v>
                </c:pt>
                <c:pt idx="4">
                  <c:v>1</c:v>
                </c:pt>
                <c:pt idx="5">
                  <c:v>1</c:v>
                </c:pt>
              </c:numCache>
            </c:numRef>
          </c:val>
          <c:extLst>
            <c:ext xmlns:c16="http://schemas.microsoft.com/office/drawing/2014/chart" uri="{C3380CC4-5D6E-409C-BE32-E72D297353CC}">
              <c16:uniqueId val="{00000000-0785-4E68-AF50-28F9194DC3AC}"/>
            </c:ext>
          </c:extLst>
        </c:ser>
        <c:ser>
          <c:idx val="1"/>
          <c:order val="1"/>
          <c:tx>
            <c:strRef>
              <c:f>'PIVOT 2022.12'!$M$4</c:f>
              <c:strCache>
                <c:ptCount val="1"/>
                <c:pt idx="0">
                  <c:v>extra funds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2022.12'!$N$2:$S$2</c:f>
              <c:strCache>
                <c:ptCount val="6"/>
                <c:pt idx="0">
                  <c:v>City</c:v>
                </c:pt>
                <c:pt idx="1">
                  <c:v>Federal</c:v>
                </c:pt>
                <c:pt idx="2">
                  <c:v>Regional jurisdiction</c:v>
                </c:pt>
                <c:pt idx="3">
                  <c:v>State</c:v>
                </c:pt>
                <c:pt idx="4">
                  <c:v>Utility</c:v>
                </c:pt>
                <c:pt idx="5">
                  <c:v>VW Settlement</c:v>
                </c:pt>
              </c:strCache>
            </c:strRef>
          </c:cat>
          <c:val>
            <c:numRef>
              <c:f>'PIVOT 2022.12'!$N$4:$S$4</c:f>
              <c:numCache>
                <c:formatCode>General</c:formatCode>
                <c:ptCount val="6"/>
                <c:pt idx="1">
                  <c:v>4</c:v>
                </c:pt>
                <c:pt idx="3">
                  <c:v>16</c:v>
                </c:pt>
                <c:pt idx="4">
                  <c:v>14</c:v>
                </c:pt>
              </c:numCache>
            </c:numRef>
          </c:val>
          <c:extLst>
            <c:ext xmlns:c16="http://schemas.microsoft.com/office/drawing/2014/chart" uri="{C3380CC4-5D6E-409C-BE32-E72D297353CC}">
              <c16:uniqueId val="{00000001-0785-4E68-AF50-28F9194DC3AC}"/>
            </c:ext>
          </c:extLst>
        </c:ser>
        <c:ser>
          <c:idx val="2"/>
          <c:order val="2"/>
          <c:tx>
            <c:strRef>
              <c:f>'PIVOT 2022.12'!$M$5</c:f>
              <c:strCache>
                <c:ptCount val="1"/>
                <c:pt idx="0">
                  <c:v>none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2022.12'!$N$2:$S$2</c:f>
              <c:strCache>
                <c:ptCount val="6"/>
                <c:pt idx="0">
                  <c:v>City</c:v>
                </c:pt>
                <c:pt idx="1">
                  <c:v>Federal</c:v>
                </c:pt>
                <c:pt idx="2">
                  <c:v>Regional jurisdiction</c:v>
                </c:pt>
                <c:pt idx="3">
                  <c:v>State</c:v>
                </c:pt>
                <c:pt idx="4">
                  <c:v>Utility</c:v>
                </c:pt>
                <c:pt idx="5">
                  <c:v>VW Settlement</c:v>
                </c:pt>
              </c:strCache>
            </c:strRef>
          </c:cat>
          <c:val>
            <c:numRef>
              <c:f>'PIVOT 2022.12'!$N$5:$S$5</c:f>
              <c:numCache>
                <c:formatCode>General</c:formatCode>
                <c:ptCount val="6"/>
                <c:pt idx="0">
                  <c:v>2</c:v>
                </c:pt>
                <c:pt idx="1">
                  <c:v>11</c:v>
                </c:pt>
                <c:pt idx="2">
                  <c:v>1</c:v>
                </c:pt>
                <c:pt idx="3">
                  <c:v>35</c:v>
                </c:pt>
                <c:pt idx="4">
                  <c:v>67</c:v>
                </c:pt>
                <c:pt idx="5">
                  <c:v>9</c:v>
                </c:pt>
              </c:numCache>
            </c:numRef>
          </c:val>
          <c:extLst>
            <c:ext xmlns:c16="http://schemas.microsoft.com/office/drawing/2014/chart" uri="{C3380CC4-5D6E-409C-BE32-E72D297353CC}">
              <c16:uniqueId val="{00000002-0785-4E68-AF50-28F9194DC3AC}"/>
            </c:ext>
          </c:extLst>
        </c:ser>
        <c:ser>
          <c:idx val="3"/>
          <c:order val="3"/>
          <c:tx>
            <c:strRef>
              <c:f>'PIVOT 2022.12'!$M$6</c:f>
              <c:strCache>
                <c:ptCount val="1"/>
                <c:pt idx="0">
                  <c:v>process priority</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2022.12'!$N$2:$S$2</c:f>
              <c:strCache>
                <c:ptCount val="6"/>
                <c:pt idx="0">
                  <c:v>City</c:v>
                </c:pt>
                <c:pt idx="1">
                  <c:v>Federal</c:v>
                </c:pt>
                <c:pt idx="2">
                  <c:v>Regional jurisdiction</c:v>
                </c:pt>
                <c:pt idx="3">
                  <c:v>State</c:v>
                </c:pt>
                <c:pt idx="4">
                  <c:v>Utility</c:v>
                </c:pt>
                <c:pt idx="5">
                  <c:v>VW Settlement</c:v>
                </c:pt>
              </c:strCache>
            </c:strRef>
          </c:cat>
          <c:val>
            <c:numRef>
              <c:f>'PIVOT 2022.12'!$N$6:$S$6</c:f>
              <c:numCache>
                <c:formatCode>General</c:formatCode>
                <c:ptCount val="6"/>
                <c:pt idx="1">
                  <c:v>14</c:v>
                </c:pt>
                <c:pt idx="3">
                  <c:v>13</c:v>
                </c:pt>
                <c:pt idx="4">
                  <c:v>3</c:v>
                </c:pt>
                <c:pt idx="5">
                  <c:v>22</c:v>
                </c:pt>
              </c:numCache>
            </c:numRef>
          </c:val>
          <c:extLst>
            <c:ext xmlns:c16="http://schemas.microsoft.com/office/drawing/2014/chart" uri="{C3380CC4-5D6E-409C-BE32-E72D297353CC}">
              <c16:uniqueId val="{00000003-0785-4E68-AF50-28F9194DC3AC}"/>
            </c:ext>
          </c:extLst>
        </c:ser>
        <c:dLbls>
          <c:dLblPos val="ctr"/>
          <c:showLegendKey val="0"/>
          <c:showVal val="1"/>
          <c:showCatName val="0"/>
          <c:showSerName val="0"/>
          <c:showPercent val="0"/>
          <c:showBubbleSize val="0"/>
        </c:dLbls>
        <c:gapWidth val="79"/>
        <c:overlap val="100"/>
        <c:axId val="1479594991"/>
        <c:axId val="1479607887"/>
      </c:barChart>
      <c:catAx>
        <c:axId val="14795949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479607887"/>
        <c:crosses val="autoZero"/>
        <c:auto val="1"/>
        <c:lblAlgn val="ctr"/>
        <c:lblOffset val="100"/>
        <c:noMultiLvlLbl val="0"/>
      </c:catAx>
      <c:valAx>
        <c:axId val="1479607887"/>
        <c:scaling>
          <c:orientation val="minMax"/>
        </c:scaling>
        <c:delete val="1"/>
        <c:axPos val="b"/>
        <c:numFmt formatCode="General" sourceLinked="1"/>
        <c:majorTickMark val="none"/>
        <c:minorTickMark val="none"/>
        <c:tickLblPos val="nextTo"/>
        <c:crossAx val="14795949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AVERAGE MAXIMUM</a:t>
            </a:r>
            <a:r>
              <a:rPr lang="en-US" baseline="0"/>
              <a:t> BY TECHNOLOGY AND SECTOR</a:t>
            </a:r>
            <a:r>
              <a:rPr lang="en-US"/>
              <a:t>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'AVG Awards'!$R$13</c:f>
              <c:strCache>
                <c:ptCount val="1"/>
                <c:pt idx="0">
                  <c:v>Any fleet vehicles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Awards'!$R$14:$R$19</c:f>
              <c:numCache>
                <c:formatCode>_("$"* #,##0_);_("$"* \(#,##0\);_("$"* "-"??_);_(@_)</c:formatCode>
                <c:ptCount val="6"/>
                <c:pt idx="1">
                  <c:v>858750</c:v>
                </c:pt>
                <c:pt idx="2">
                  <c:v>12000</c:v>
                </c:pt>
                <c:pt idx="3">
                  <c:v>11745.833333333334</c:v>
                </c:pt>
                <c:pt idx="4">
                  <c:v>31055.555555555555</c:v>
                </c:pt>
              </c:numCache>
            </c:numRef>
          </c:val>
          <c:extLst>
            <c:ext xmlns:c16="http://schemas.microsoft.com/office/drawing/2014/chart" uri="{C3380CC4-5D6E-409C-BE32-E72D297353CC}">
              <c16:uniqueId val="{00000000-60BC-43D2-96A6-7AAFBB90851A}"/>
            </c:ext>
          </c:extLst>
        </c:ser>
        <c:ser>
          <c:idx val="1"/>
          <c:order val="1"/>
          <c:tx>
            <c:strRef>
              <c:f>'AVG Awards'!$S$13</c:f>
              <c:strCache>
                <c:ptCount val="1"/>
                <c:pt idx="0">
                  <c:v>Any public fleet vehicle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Awards'!$S$14:$S$19</c:f>
              <c:numCache>
                <c:formatCode>_("$"* #,##0_);_("$"* \(#,##0\);_("$"* "-"??_);_(@_)</c:formatCode>
                <c:ptCount val="6"/>
                <c:pt idx="1">
                  <c:v>31250</c:v>
                </c:pt>
                <c:pt idx="2">
                  <c:v>120000</c:v>
                </c:pt>
                <c:pt idx="3">
                  <c:v>50000</c:v>
                </c:pt>
                <c:pt idx="4">
                  <c:v>500000</c:v>
                </c:pt>
                <c:pt idx="5">
                  <c:v>25000000</c:v>
                </c:pt>
              </c:numCache>
            </c:numRef>
          </c:val>
          <c:extLst>
            <c:ext xmlns:c16="http://schemas.microsoft.com/office/drawing/2014/chart" uri="{C3380CC4-5D6E-409C-BE32-E72D297353CC}">
              <c16:uniqueId val="{00000001-60BC-43D2-96A6-7AAFBB90851A}"/>
            </c:ext>
          </c:extLst>
        </c:ser>
        <c:ser>
          <c:idx val="2"/>
          <c:order val="2"/>
          <c:tx>
            <c:strRef>
              <c:f>'AVG Awards'!$T$13</c:f>
              <c:strCache>
                <c:ptCount val="1"/>
                <c:pt idx="0">
                  <c:v>Economic development investments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Awards'!$T$14:$T$19</c:f>
              <c:numCache>
                <c:formatCode>_("$"* #,##0_);_("$"* \(#,##0\);_("$"* "-"??_);_(@_)</c:formatCode>
                <c:ptCount val="6"/>
                <c:pt idx="0">
                  <c:v>26462500</c:v>
                </c:pt>
              </c:numCache>
            </c:numRef>
          </c:val>
          <c:extLst>
            <c:ext xmlns:c16="http://schemas.microsoft.com/office/drawing/2014/chart" uri="{C3380CC4-5D6E-409C-BE32-E72D297353CC}">
              <c16:uniqueId val="{00000002-60BC-43D2-96A6-7AAFBB90851A}"/>
            </c:ext>
          </c:extLst>
        </c:ser>
        <c:ser>
          <c:idx val="3"/>
          <c:order val="3"/>
          <c:tx>
            <c:strRef>
              <c:f>'AVG Awards'!$U$13</c:f>
              <c:strCache>
                <c:ptCount val="1"/>
                <c:pt idx="0">
                  <c:v>Energy</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Awards'!$U$14:$U$19</c:f>
              <c:numCache>
                <c:formatCode>_("$"* #,##0_);_("$"* \(#,##0\);_("$"* "-"??_);_(@_)</c:formatCode>
                <c:ptCount val="6"/>
                <c:pt idx="0">
                  <c:v>2127500</c:v>
                </c:pt>
                <c:pt idx="1">
                  <c:v>500000</c:v>
                </c:pt>
                <c:pt idx="2">
                  <c:v>55000</c:v>
                </c:pt>
                <c:pt idx="3">
                  <c:v>1000000</c:v>
                </c:pt>
              </c:numCache>
            </c:numRef>
          </c:val>
          <c:extLst>
            <c:ext xmlns:c16="http://schemas.microsoft.com/office/drawing/2014/chart" uri="{C3380CC4-5D6E-409C-BE32-E72D297353CC}">
              <c16:uniqueId val="{00000003-60BC-43D2-96A6-7AAFBB90851A}"/>
            </c:ext>
          </c:extLst>
        </c:ser>
        <c:ser>
          <c:idx val="4"/>
          <c:order val="4"/>
          <c:tx>
            <c:strRef>
              <c:f>'AVG Awards'!$V$13</c:f>
              <c:strCache>
                <c:ptCount val="1"/>
                <c:pt idx="0">
                  <c:v>ESBs only</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Awards'!$V$14:$V$19</c:f>
              <c:numCache>
                <c:formatCode>_("$"* #,##0_);_("$"* \(#,##0\);_("$"* "-"??_);_(@_)</c:formatCode>
                <c:ptCount val="6"/>
                <c:pt idx="1">
                  <c:v>209714.28571428571</c:v>
                </c:pt>
                <c:pt idx="3">
                  <c:v>120000</c:v>
                </c:pt>
                <c:pt idx="4">
                  <c:v>1</c:v>
                </c:pt>
              </c:numCache>
            </c:numRef>
          </c:val>
          <c:extLst>
            <c:ext xmlns:c16="http://schemas.microsoft.com/office/drawing/2014/chart" uri="{C3380CC4-5D6E-409C-BE32-E72D297353CC}">
              <c16:uniqueId val="{00000004-60BC-43D2-96A6-7AAFBB90851A}"/>
            </c:ext>
          </c:extLst>
        </c:ser>
        <c:ser>
          <c:idx val="5"/>
          <c:order val="5"/>
          <c:tx>
            <c:strRef>
              <c:f>'AVG Awards'!$W$13</c:f>
              <c:strCache>
                <c:ptCount val="1"/>
                <c:pt idx="0">
                  <c:v>EVs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Awards'!$W$14:$W$19</c:f>
              <c:numCache>
                <c:formatCode>_("$"* #,##0_);_("$"* \(#,##0\);_("$"* "-"??_);_(@_)</c:formatCode>
                <c:ptCount val="6"/>
                <c:pt idx="1">
                  <c:v>0</c:v>
                </c:pt>
                <c:pt idx="2">
                  <c:v>0</c:v>
                </c:pt>
                <c:pt idx="3">
                  <c:v>0</c:v>
                </c:pt>
                <c:pt idx="4">
                  <c:v>0</c:v>
                </c:pt>
                <c:pt idx="5">
                  <c:v>215000</c:v>
                </c:pt>
              </c:numCache>
            </c:numRef>
          </c:val>
          <c:extLst>
            <c:ext xmlns:c16="http://schemas.microsoft.com/office/drawing/2014/chart" uri="{C3380CC4-5D6E-409C-BE32-E72D297353CC}">
              <c16:uniqueId val="{00000005-60BC-43D2-96A6-7AAFBB90851A}"/>
            </c:ext>
          </c:extLst>
        </c:ser>
        <c:ser>
          <c:idx val="6"/>
          <c:order val="6"/>
          <c:tx>
            <c:strRef>
              <c:f>'AVG Awards'!$X$13</c:f>
              <c:strCache>
                <c:ptCount val="1"/>
                <c:pt idx="0">
                  <c:v>MDHV vehicles only</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Awards'!$X$14:$X$19</c:f>
              <c:numCache>
                <c:formatCode>_("$"* #,##0_);_("$"* \(#,##0\);_("$"* "-"??_);_(@_)</c:formatCode>
                <c:ptCount val="6"/>
                <c:pt idx="1">
                  <c:v>674357.14285714284</c:v>
                </c:pt>
                <c:pt idx="2">
                  <c:v>375000</c:v>
                </c:pt>
              </c:numCache>
            </c:numRef>
          </c:val>
          <c:extLst>
            <c:ext xmlns:c16="http://schemas.microsoft.com/office/drawing/2014/chart" uri="{C3380CC4-5D6E-409C-BE32-E72D297353CC}">
              <c16:uniqueId val="{00000006-60BC-43D2-96A6-7AAFBB90851A}"/>
            </c:ext>
          </c:extLst>
        </c:ser>
        <c:ser>
          <c:idx val="7"/>
          <c:order val="7"/>
          <c:tx>
            <c:strRef>
              <c:f>'AVG Awards'!$Y$13</c:f>
              <c:strCache>
                <c:ptCount val="1"/>
                <c:pt idx="0">
                  <c:v>Other</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Awards'!$Y$14:$Y$19</c:f>
              <c:numCache>
                <c:formatCode>_("$"* #,##0_);_("$"* \(#,##0\);_("$"* "-"??_);_(@_)</c:formatCode>
                <c:ptCount val="6"/>
                <c:pt idx="0">
                  <c:v>187500</c:v>
                </c:pt>
                <c:pt idx="1">
                  <c:v>425000</c:v>
                </c:pt>
                <c:pt idx="4">
                  <c:v>480000</c:v>
                </c:pt>
              </c:numCache>
            </c:numRef>
          </c:val>
          <c:extLst>
            <c:ext xmlns:c16="http://schemas.microsoft.com/office/drawing/2014/chart" uri="{C3380CC4-5D6E-409C-BE32-E72D297353CC}">
              <c16:uniqueId val="{00000007-60BC-43D2-96A6-7AAFBB90851A}"/>
            </c:ext>
          </c:extLst>
        </c:ser>
        <c:ser>
          <c:idx val="8"/>
          <c:order val="8"/>
          <c:tx>
            <c:strRef>
              <c:f>'AVG Awards'!$Z$13</c:f>
              <c:strCache>
                <c:ptCount val="1"/>
                <c:pt idx="0">
                  <c:v>Resilience investments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sp3d/>
          </c:spPr>
          <c:invertIfNegative val="0"/>
          <c:cat>
            <c:strRef>
              <c:f>'AVG Awards'!$Q$14:$Q$19</c:f>
              <c:strCache>
                <c:ptCount val="6"/>
                <c:pt idx="0">
                  <c:v>Anything</c:v>
                </c:pt>
                <c:pt idx="1">
                  <c:v>Bus (&amp;/or Battery)</c:v>
                </c:pt>
                <c:pt idx="2">
                  <c:v>Bus + Charger</c:v>
                </c:pt>
                <c:pt idx="3">
                  <c:v>Charger</c:v>
                </c:pt>
                <c:pt idx="4">
                  <c:v>Charger + infrastructure</c:v>
                </c:pt>
                <c:pt idx="5">
                  <c:v>Infrastructure</c:v>
                </c:pt>
              </c:strCache>
            </c:strRef>
          </c:cat>
          <c:val>
            <c:numRef>
              <c:f>'AVG Awards'!$Z$14:$Z$19</c:f>
              <c:numCache>
                <c:formatCode>_("$"* #,##0_);_("$"* \(#,##0\);_("$"* "-"??_);_(@_)</c:formatCode>
                <c:ptCount val="6"/>
                <c:pt idx="4">
                  <c:v>2000000</c:v>
                </c:pt>
              </c:numCache>
            </c:numRef>
          </c:val>
          <c:extLst>
            <c:ext xmlns:c16="http://schemas.microsoft.com/office/drawing/2014/chart" uri="{C3380CC4-5D6E-409C-BE32-E72D297353CC}">
              <c16:uniqueId val="{00000008-60BC-43D2-96A6-7AAFBB90851A}"/>
            </c:ext>
          </c:extLst>
        </c:ser>
        <c:dLbls>
          <c:showLegendKey val="0"/>
          <c:showVal val="0"/>
          <c:showCatName val="0"/>
          <c:showSerName val="0"/>
          <c:showPercent val="0"/>
          <c:showBubbleSize val="0"/>
        </c:dLbls>
        <c:gapWidth val="150"/>
        <c:shape val="box"/>
        <c:axId val="1781576959"/>
        <c:axId val="1781578623"/>
        <c:axId val="0"/>
      </c:bar3DChart>
      <c:catAx>
        <c:axId val="178157695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81578623"/>
        <c:crosses val="autoZero"/>
        <c:auto val="1"/>
        <c:lblAlgn val="ctr"/>
        <c:lblOffset val="100"/>
        <c:noMultiLvlLbl val="0"/>
      </c:catAx>
      <c:valAx>
        <c:axId val="1781578623"/>
        <c:scaling>
          <c:orientation val="minMax"/>
        </c:scaling>
        <c:delete val="0"/>
        <c:axPos val="b"/>
        <c:majorGridlines>
          <c:spPr>
            <a:ln w="9525" cap="flat" cmpd="sng" algn="ctr">
              <a:solidFill>
                <a:schemeClr val="tx2">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8157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TYPE OF FUNDER</cx:v>
        </cx:txData>
      </cx:tx>
      <cx:txPr>
        <a:bodyPr spcFirstLastPara="1" vertOverflow="ellipsis" horzOverflow="overflow" wrap="square" lIns="0" tIns="0" rIns="0" bIns="0" anchor="ctr" anchorCtr="1"/>
        <a:lstStyle/>
        <a:p>
          <a:pPr algn="ctr" rtl="0">
            <a:defRPr/>
          </a:pPr>
          <a:r>
            <a:rPr lang="en-US" sz="1600" b="1" i="0" u="none" strike="noStrike" cap="all" baseline="0">
              <a:solidFill>
                <a:sysClr val="windowText" lastClr="000000">
                  <a:lumMod val="65000"/>
                  <a:lumOff val="35000"/>
                </a:sysClr>
              </a:solidFill>
              <a:latin typeface="Calibri" panose="020F0502020204030204"/>
            </a:rPr>
            <a:t>TYPE OF FUNDER</a:t>
          </a:r>
        </a:p>
      </cx:txPr>
    </cx:title>
    <cx:plotArea>
      <cx:plotAreaRegion>
        <cx:series layoutId="treemap" uniqueId="{AEEBE741-0634-4FED-9408-ADCD94DCFFDF}">
          <cx:dataLabels pos="ctr">
            <cx:txPr>
              <a:bodyPr spcFirstLastPara="1" vertOverflow="ellipsis" horzOverflow="overflow" wrap="square" lIns="0" tIns="0" rIns="0" bIns="0" anchor="ctr" anchorCtr="1"/>
              <a:lstStyle/>
              <a:p>
                <a:pPr algn="ctr" rtl="0">
                  <a:defRPr/>
                </a:pPr>
                <a:endParaRPr lang="en-US" sz="1000" b="1" i="0" u="none" strike="noStrike" baseline="0">
                  <a:solidFill>
                    <a:sysClr val="window" lastClr="FFFFFF"/>
                  </a:solidFill>
                  <a:latin typeface="Calibri" panose="020F0502020204030204"/>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entityId">
        <cx:lvl ptCount="54">
          <cx:pt idx="0"/>
          <cx:pt idx="1"/>
          <cx:pt idx="2"/>
          <cx:pt idx="3"/>
          <cx:pt idx="4"/>
          <cx:pt idx="5"/>
          <cx:pt idx="6"/>
          <cx:pt idx="7"/>
          <cx:pt idx="8"/>
          <cx:pt idx="9"/>
          <cx:pt idx="10"/>
          <cx:pt idx="11"/>
          <cx:pt idx="12"/>
          <cx:pt idx="13"/>
          <cx:pt idx="14"/>
          <cx:pt idx="15"/>
          <cx:pt idx="16"/>
          <cx:pt idx="17"/>
          <cx:pt idx="18"/>
          <cx:pt idx="19"/>
          <cx:pt idx="20"/>
          <cx:pt idx="21"/>
          <cx:pt idx="22">19840</cx:pt>
          <cx:pt idx="23">21196</cx:pt>
          <cx:pt idx="24">21412</cx:pt>
          <cx:pt idx="25">21512</cx:pt>
          <cx:pt idx="26">21789</cx:pt>
          <cx:pt idx="27">21502</cx:pt>
          <cx:pt idx="28"/>
          <cx:pt idx="29">23611</cx:pt>
          <cx:pt idx="30">23624</cx:pt>
          <cx:pt idx="31">22869</cx:pt>
          <cx:pt idx="32">23097</cx:pt>
          <cx:pt idx="33">23117</cx:pt>
          <cx:pt idx="34">23132</cx:pt>
          <cx:pt idx="35">23035</cx:pt>
          <cx:pt idx="36">23161</cx:pt>
          <cx:pt idx="37">24230</cx:pt>
          <cx:pt idx="38">24293</cx:pt>
          <cx:pt idx="39">24561</cx:pt>
          <cx:pt idx="40">25623</cx:pt>
          <cx:pt idx="41"/>
          <cx:pt idx="42">27664</cx:pt>
          <cx:pt idx="43">31410</cx:pt>
          <cx:pt idx="44">31418</cx:pt>
          <cx:pt idx="45">33025</cx:pt>
          <cx:pt idx="46">33145</cx:pt>
          <cx:pt idx="47">34626</cx:pt>
          <cx:pt idx="48">35364</cx:pt>
          <cx:pt idx="49">35022</cx:pt>
          <cx:pt idx="50">35841</cx:pt>
          <cx:pt idx="51">36208</cx:pt>
          <cx:pt idx="52">36684</cx:pt>
          <cx:pt idx="53">36927</cx:pt>
        </cx:lvl>
      </cx:strDim>
      <cx:strDim type="cat">
        <cx:f>_xlchart.v6.7</cx:f>
        <cx:nf>_xlchart.v6.6</cx:nf>
      </cx:strDim>
      <cx:numDim type="colorVal">
        <cx:f>_xlchart.v6.9</cx:f>
        <cx:nf>_xlchart.v6.8</cx:nf>
      </cx:numDim>
    </cx:data>
  </cx:chartData>
  <cx:chart>
    <cx:title pos="t" align="ctr" overlay="0">
      <cx:tx>
        <cx:txData>
          <cx:v>ESB Applicable Programs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ESB Applicable Programs</a:t>
          </a:r>
        </a:p>
      </cx:txPr>
    </cx:title>
    <cx:plotArea>
      <cx:plotAreaRegion>
        <cx:series layoutId="regionMap" uniqueId="{09EBA92E-B791-41EC-AC6B-9E9217DF4734}">
          <cx:dataLabels>
            <cx:visibility seriesName="0" categoryName="0" value="1"/>
          </cx:dataLabels>
          <cx:dataId val="0"/>
          <cx:layoutPr>
            <cx:geography cultureLanguage="en-US" cultureRegion="US" attribution="Powered by Bing">
              <cx:geoCache provider="{E9337A44-BEBE-4D9F-B70C-5C5E7DAFC167}">
                <cx:binary>jHtZd9wo1+5f6dXXR91CgBDv+vpcqGbXYLscJ45vWImTFoMk0Iz06z9E5XU57j7d52aH/ewHylUS
sKf8z4v9z0v+/Uv9iy3ysvnPi/3jV9625j+//9688O/Fl+a3QrzUutF/tr+96OJ3/eef4uX779/q
L4Mos9+jEKDfX/iXuv1uf/2//+NWy77r5Zf2y6psRTved9/r8fy96fK2+Ufr/8P4y3e/zIfRfP/j
1xfdle28XCZ0+esP0+7bH79GCP36y+9vl/hhPH0p3LzHUrTfv/3y0H5pvzd/mff9S9P+8WsQx79R
EkJKKKIRSAj+9Zfh+2wBJPoNUURoTHBEIxrTX38pdd3yP34l4DeIEYExjBIQuRmN7mYcJL9RGGFA
KYgIoCQirz/Nnc7HTJevP8YP/ZeyK+60KNvmj18hcN/GXHjzt0Nx4lYPaQxgRGIKkyhx9pcvZ/f7
Ozr4PzmQdQkGhb9XUB9xGcJHW+XR0vCJbkAfR48DqqJlMdV0461hEoCLNapLeLHmufph/bu5filP
/ru5gH4RmebLrDfV3oskzyuTXnVqx2pPZvEOk9lk/ksMmkNctnaboak+XEVu6FtVoCLYa7WlFYWf
MpMXBxjTbBHMajWW4WoYONlEcYU+RaT9psp2uM3slALOV5rUcq2mYXzGplqULaCf+syuMZVty9KQ
TGiZs4ntx7Fiez+KDWX7kmVxnV51xQC86XuZqjHMVoiwMW1rKLNlMkxgb3NAqjVACdh7ncfdbaBZ
+NUoIbejROVBTlwf8llwZskiDw1avDN41YtY1PqgjAqa1A/NlmaDOnhbbm2wyriVqywb+7WFU3KS
Td2vM8OSE59Hk7U2rSnWSwM2uoHNRxpWwV2ba7VRAdepNb0+9bNggXKCVGOKTTmkbTtknUlRERdL
U2V0A9v2BLJ2OmUmQA9Ai2YV9Sxb17bGDzwzwzEzzWNVFGwZ8hD3Z6Vkc2P5gsS4OXdh3p7d9+i3
pRDignnDvFdSKmS282o8Rdn5nyb5hXLcb2Gt9W6wUFcpFt24HxL1VnjMRMS+MXisR+bxxzNP4GmU
/RaBIb+toeAPjAV406AYLGoU8wfbjCDth8YuZTS0m0q1cA9A1N0YMvTbBFTihK2MV2Uy6XNkE7jA
geKfVE7KdLC035uyCpc6svlCDo386Ef566gZAnHBriMCo2grcx6vQF6LBSAl3lDOOr7w+lD2eJMV
NNv2YOyW/cSrNGgG/kCsKrdT3VfbzIbJ2TR9nfZBIb9xO6zaihfPLRvBkqNAHHEbsUMGFVqydmRr
3SGcFoZlIIVhiFP30uu1ySN94iPXp5DU+jTOoiIDTi2tzdob6mTkwO0bZwl4i9OkMi+ks8eK5c+R
LAa+MLQKbma1LPueLzSZghvY6We3Pd0XelXrEtX3zbQDcCr2E25hlSKFwF6WucqWrdLtCg5TfQEv
dtmAr7Ep+JYUWKw0D+JF1wcy2eDgJWgLe1SEwVNh6SKRJJ8+9vmQp2ElsqRMk6zNU4DNmGZYjXd0
wvYiSrR0M8RbJLNJqqt62jDkqDa3C4uicZOTTNxrpqM0GuviRQzZ1srOfsJNfSJltVHzOeKFO/XY
Hs/niFcLf5hcdfcAb9lUipTUQB7aHhRHXiOydNfN9JSx8BA3UfyNi+kBTVh8KhI6rELM5EFPdXEU
lP6g9uV0kKjQn95chX9zuwAA390uNKQRojhGNI7dhRXOt8+b24WAQnQ85sl3FYt8J6iSeRpRYW4C
E+ubVkVO98P3+nvqG/0vw/dzm3FSi6C1aIXgFD52VXau8GhvCyHkox4WrGiKBdMjW+XzY/YCxBNy
Z1ihDmXeXvAi0hym3prMM2xQs5XnXae9zrjiOJoymPoZ//4ZVVkfq3IoH8akVmnT6+FeRHV9YDGX
Sxy35kum+pvMwuxjQQOxQwkr1lmdmC/9vhWZ+tIUulm3QifbOFfNxyAodoVU6TC1DzabyrsgbvG5
4N0xG0n3NGLMt1McoxUgbfdU9lWRFnXDbwvcZNs6I2ABalCktB75c8+acVGEoT30ZTI+FKq6IzPe
JJavwmJiu0rg8tPUhQuPd1SS9djKaMMKxZ9BezuMljyxsQy2fVejlYezHu1aacRjRpN236JJLdmQ
iWcYyeW/vH1J9P7tIwS6Ew/BBDoPx72KP799k4RJE4ex+CaBgkos3NUlQzU9o3CKF8MYOZ/BMHju
psRd5Xp8DnMaL4KsbQ5TM8Izz4JPo9uwazBouRxzpg41DNWhMPWPkceCpLhT5ZRt3+Gea7vYNqnn
Xc0yru5qWLtf/G+W81jYyI3h3T3BSK9s1w2HsC3wQdWJXBV6yp7aWN6SeXNjhu+qGIWfPDXi6Ae1
n6I3VE1y8k0H8E6aAnyK2ahXwAC+rHmbIZ4GKJhMeZd0w85tyfUgkczSeRTmSGVp1vEfo5+t73mB
FWurtJvxM08nDbiJ6g4tkpKGh2Cc3gpqwE7CuN69w69cxUx48GqM9aG1BdsKNY5deqVc53oM6/I2
GnK79VO90ePvpxU0PAcqGpZWqzWb8vGDuzzlAiSgforHVqSiTYavmWmPk8p4lkrVpkIEnUgLYdIW
0/oMRFEvAlw+AmnlbcTD6PFVm2gGH4WoHqO+kLdg1mab1yJ3U12Z/1/zpvkTXle5fl7mPsFrr7br
5822q/b6l+EyJztlRJdKIPgxMRlaWBzpZUFQdvSYH12F8oYsR4sY2B+8vyNzy9j2n3cyjn/eyC52
gnOYFEU4jGgCybuNbLpRE/f2Jt+CLAc4SDGoopUPKTTY5F0UfPCKUtsBm+CDEbF+EOOXviB71sjs
GMe18ydeVcNC50/IgV2sVJD6nmbjMnQnFZ6q6ABRnm0bE0YHPI/gjPmRx65WbViwufL8aBDDGZST
OAyEOu8VRXbdVnVzq6bsh/AG3VHrwon/Yp4yueN54Q0G5xan9TwPzKBfxrM9kaqRpv/8GxPy198Y
osTFgDFAdA4sfz4sLRdBxGsYfBMyfGinOrlPiJTHRrF+4U9N53a9dCVM7p17KY7VK544vHnF+0kM
C11F4+ymvVgi6Bu+x2FGXnL2RdT0TNt86lJ3gIIDez0ZLqMZC6emWkkRo5TyJnTE+eDwZi/8jvYj
T3QeCEpjiNyKHrwsngBWLqqJh8tAu8CjypVJy56W+2oOPAoNww0PoVh6NSyT/L4F8qLpmQFZZlJh
C70X+Hlq80XCRrzPq7a5HaLBLFqhipfKPSLJYvtcuFBkdWXE+BvDN02fxDsCoUpbELsX76ob+C8e
V/zXp0hccIiSiCKcRC6m//kpZrgXQWg5/IbLNls0QoBD9yriRrhf0etti5x3aLIVbEVzc4Wq0m2v
XPRwNQmMToFQ6KSaPJWQN0c0dugUzcLjQqJ8RUeAFu8M3mpp7iLbSKzajgbtTk+C5KdQ93IpouKp
sgLssMbNbWO75hbOoxnXKB63F66SSN2iTu171EePU6TpHSFiXw8GPkI1JnezrQqTN7Zm1hAaPmid
jysdBdWuGYzc+5Ecxh+j/HV0tV5H2UDkXkVNvfnnHZb85RTDUYwSjJMYx+4og+92WBuLUI6qZC9q
LJcAkFin3VS5mCV0gUsMkmLv1QozkOJaTks9OS859eZ3RJlwQhYXuifZeQ3PvNL9kl71SyYG3+YR
LNZCtuNJIGiitGV5dzJ7j0wDHE/Kw8RIts6G0Ka524JRerW7PFaXEpKrzQTEeLqYf6wCXFyd1nWB
VzpbmTrpWhdDdvUBSF0VSz/0oglyti+ylVfCAdWHN+QrbZwtPEzoPshXwhi3nIcuQ9YJd7ASyNas
yfWxKctxbZwXkxKXjTh6zAvsYi2b+mEykIMJx3oX85b/wK5ETtsfK3iMGkxv/vkFAPAvbwBMSBKj
GCchdflAFP68OznhLJdjWH9TbTk1aEUMXdd8DI55Ut2ZwPY7r10gAtiU1mU3LjOY0EV+0We2t0sl
xpuB1LuxTIIjLDjuNyPVb5bxBs8VcYSWrR7alJlaLqSegs84Ks/a1CBLXYZsbIn7N4N3Niqr54GZ
bJG3ZfgQ8smuSh2wY2VCuYtEWe2SmMOjcl7TCgyyfoBFKRdjw7PneUWuSDiviFimzgnk9QYFBqbt
UBUvKAw3lR3GJ9EXbDUFZLgBeczuPCOv4+GUSynT1p9X8/lkURceiD+0hmo0KYZZvu5eLVeijrp8
CbO+XJQDbO6p1WleWf6AKsofoqGLloImzdpjr4zWVmoJLDtXcwIBT7xcR4yJZTOrHhM5KdYVdc4/
8SmH7FUvXah+74keC6iUywnI5t4brmsVPnNRRigFTdDeoIqvqjYpT11mXUJkHpGo0CeDS7wHVbZ6
h3uGN84zPfU6Cc8z63nm67Ke4XFPi4S9LOuhd9N/Xrah+l+cNoDeBf8kxDRELvxy8b97QWHy7m3P
6CQxNW3wVTVq1brcBUyDOqmWQHd26e+I612S9NSekmcPiNI4qr9TxgJWSzVNP/ge8zMnMdlT/+Je
pHnV+Za6rPXz+pcPFZL8SdyRp2zR3Bez6MmZh6i6u3h+s/vnQvArkiWFujPygLpoYd0pdK/aHD/Q
oM+WDdJokzGKH8oplvu4iqrUWy2w+GGegJh7DTzkMq5uwjCledOUG++hBlR1S3dD6K1Xs6LqllEO
9Dack+mc/dfqM+9Xq8+8e2s4k9/NBSosH3UxFLvJ2D/ZGBV3POTlRQRZ/20yCuw85I1dkvc7GdV/
FqAp7/IwmpaWRtB9k0KX3VrCbNnPXo3sG7UYoxHfVmPY7UmDzQo3LHtuSLCoGYdP08SWWVbpDbMd
X7qzhT/0FeQPQNkVzdrg1kNWWO2cLMOXA5buiOuGaEXbrlzzQPQLDDS9rRBNbsk8MjjLUpdNyXdX
g1UUHatgWnjaFfeLdG3ZvzG4XOGUwjBwzoZgaNr3deWyG8r55NLouzCIX9qR2Kex1+WaADxuYmPG
J9bp27hLhrPi/F/2AXE1nLcVFuKyYiFCIcKAuLINjN/lwLqBJXVYTfarrV2mP0xLG5RpjCw+Oj/t
XuOCmQVp0Z+w53Q/ybB/cGnbZqtIMSy86kVvPsTlVJ29Egn33iBC2NqrHJT4mEl877WOlf1DL9if
Kq+6fdQH5uRyq+iS5xrHYKWHIdj7HNYlV5UnlK95n6vFlQd9Fot2bFVRvAzyG++EFdTFO8rk4dL7
XfpnlY60WLbErF3ZCx9hrh98ct8Lo4q7rK/NyWvMPYJVDkm8ulQDZB1f+RqMcNE7B/UGSQuXflTE
NvlQjfVhmPM0HkejQje0ZcmHNjHvcTiE7jaUol4MIMzYv3hyAM9VMecyuuqar5q5ZxoTFMMwpgmC
yOU3f77Ikypq2rGJ9ddmHJJlyVi9a4vuJO2oxtSW3B4zXdujH2lVNru4bk4u1mjwjSfPajEwOaYU
nvMwJ0eqRbE1lPKbNhiKI5FTvCJlYR+cH0XTWojiCynsXnWmcfdrnqSkV9E3Mo4yLUN8ilxO8OiS
+KXLcCWjqyu5C6mawiRJ43ws70qiUkqmTVewKOV9pMT3yFU2l+XIi8U0O1pXEXPRHJJZXLG+NGkI
bJaSiIIVdbd7e9Z9vCtZvS0iCz9ByfVyNAjvcB7AT22cHFhEzbnLx+EsW7Z3R6D6aMgtIZM6uD9F
HfzIi2SqxyaVfbvXTQ62Hqtp7ypEURZuLiGdKzx9yE3DNtcg0MeNV9UHfT4mfOV6yDPiwKwY7ttd
Y7JxfxVTb8Z9kRfbomijLYSZqdKr9aIT7gpWMZt2WA7odoqHZVcW1RHOmodad+vsw9YevebOmB94
r0OxHmU4LK6Yp7gazjPoxmYzuBxv/VXCsFwNrY13sIxd+GXG7HMBS7hwuctxr8ei/ARqecE1Y3o3
cilXLjPHP0PduFxUDOgtKsr4HqD2MZ5x7IL3taKWbcqAlK6INPJpSFllwbjv7RA/lFCLx1avfeIJ
NcArPn+EeMJni1fymZb1b2iZWFeS8tU/+8YwdCXtd1vKnY0kikkSOc8hjuct96ZUYOFQGlpO8GvB
3X4hKEwOXgTJJNfVmLfpFUO8Hfs0conwC6fM8/Dgdh5+neW571TPx+FYpnnhvhKp2gceTOON7KlL
jM5ixOECIeeJXKFYNGE6VlG5rSKNLjQOY7WOwyZZeAwOCixxRat1SBO7MLYpdsBW9EMVB+EqhsZV
dGfVTKjeqjbhzut0qhxLVw/Upk292iUY3PYhOnpN8Ul/yPBlokeKuN8yKcldRsWLDItyX8Qu6dwh
y1JfAhtn//MdFs6Y+pl3xQLsKteXWtu7eR1Mxj0eIpVOQfa5U4X62PR9sAIRd1fKmLFjPIX9Mscq
/BxO2S4EXfztZ6oi7vZBMxVXfb8U1g6bpObEVV56fkpmUYUunRuGfMFFzk8xroow9VavD4k9OV8f
7YI6ysPUY7TH/FQHql1APparN/OqICKbPHF9ABXn+S2c2ueJ0PCjjJ2bhgqXuPFqbQa0IYqXK682
US5WMBnY5kLOGV9EeV/vvZoF1RPBvLuNsxp85KpZJBB/71jniokY4ocRV+JoYvDkbzEPudrc3oU3
4pZoSg6ZQmc0alfn9P44KKYwNcBlBK+O+tUr99aocmnBd+56wEK9s0AkN3Ri7vRpu1HeVALtuA2L
VEaJK7mPzR7OIitM4wqGbjRppd1pR5dXyI88zTO86kXYkmbPGGg2ruouUpl1ySZiBK60FuIp1npM
xTRORzVk7CMdbznpxVPIMNtPrCwXXo1ogZYkDoudV3Vb7vsSsLOs5WfWxF8UGMkyi5m9oVwXjy3P
93Xej88eFzMeofBvceJy6jcigFPqy6E2pmrlVV8T9dVQb7iWTa9YN7VbM4W7oAnhkYVcr93lF7qi
t1Ovgr6qLMRFiiskNt6audB3vLDrKpLHSeyYqeBRUlmtMovKFZxgcrQuCkuzYag+u7hxWgges33v
8suPpmNus4vqM1IB2sgob9fNFJrPVYSOwt3sDwni9DJ9mmnvphddsPS4c5XQCgt5EFUSvGl/gNrI
VBYE3vj2B+cJgNtmAu45uKaJsSTtAk/OS0y6TN2S7lFYRpLU5aBccOCKjUsrgnrVS1fA8hiOgatg
kEfa6Z9oJX5Sg4t8Um4Ceo/G8+SSe3oBaBksVQTFGsOOP4S0YrOxmnsfWB/f/vMNAfCcH3vrdEUu
YeVapOIQQBxjF1X+fEOQIiirvuzNs2GoXxTO/9qHvSjrFArg5GUcM4z3PTHhIuIxWmBvuhC86SJq
bDZyEHnqip/Vpi/K/FJOMLOauHdz5UMupmOz0UGTr3xAFvf6h1X2hb6nbqv6/gXfz+BHXdM91qQT
uyt+bYUY/mv0fN8TcaXRcHiUU3PWUZlOpRKPStoV6YvpKQK521OiCFyGox6f6DDZlLoc70nR4UIL
JtIfCxtEC+/wOO8iXDMMxKU+5rGrJ/Qu234lv3On3qnXld09JS4Z9uuike0PLZTJLbXtydclCzHc
g0ANn1CNqxWSeXuggaKHIBv5Kghk8dTA+iQaV6bpfIK4zNrszNxdmgLTVrcIO993iMIbd2uPT7DB
xbYZa1f1mVVPi1wr08GAvkw1GyuX1rbF3fVdzsbisTc2vLm8zDA2dgsLF+N6ihft/OLzWD92gw5v
rviV69e8bJoA68t6Uo9i0Uy8XrggVZ1dJhosbYPpylAsz15EhXieCjTuvcYGkNwx9eQVP4cTFu1g
SxvXLOPm/N06tlThv7hYeO4afLeBYERdVsY1GcE5Cf0ualFWNQXj2jy3PCpuXBaaH3NEs6NtxmKh
XPCxxA0um6UH/87sDa3Bn5sGmb0PNFt628VZf/aKqutmGbGEb7wa2A4cQ2bPlyBXqfB7pUl26OsE
b0eAxYJZi4elpF22hJXRy6Ee420lu0/ChT4rLbhr4JkmeovRAIjLlsNPSYnkjcfiOV0gx8DViVi1
8do0om7utXO9TUNv3AmodYPSklF0n/Bp5f+oInKZh1DFfOWjZaY7fu8K2YtYZ8ODZ9Qod2W4Mtc7
r1YkTm6GOdHjVQBzlFZKDJscTeXBILtsnbd0is04nqaqdVl1wMNhlXVBu+BJV8ZLb2qC8JmaBG1H
mk2LLMv4Vo9lv8ysBWdOmn45ueTOOVNjv7TzSM6YZkl0DLzbThSg7o4UrpSe8zvMI1c2mUUzVwk9
7oK+O69NIly5OjbdJ7Eid1PQf/ZHR6Ozad2boNiAesj2XSvjHS/ZfZvb5uhb1tqoVDtOa+YKae5I
9yIo2L1SpDl67crwLW9+1usaniEyO6bQ7fj0ei76wy4CDT+27Ns72Kukj/jRpaq8cj0y/fnobaz7
dj0s/ahCx75J6vg0X1YmkeoAXcX1xsWNrhlG4uEYAu2aZZLcunwfF+5HxfJjx1GfFm2lv1RFe0dz
xP6M2699OcauCwKYlXYdhN+aFjyXMS0/ZyrOFqXLd9+YyAXUUQDJcYwkOUrSkqPAjd6VQN0nqoTT
ks+YN5TJQ8ydD9iHwRyA20wuyj7KNtfUnC3ztab90b0F90nG0cvrIM/kBZH/HcymFpDbgPdqH4d5
cgx4003pULvUYoeD2oUiDqTAdXAuq5aZdTkQcS8kxjcmtCLlXRvmiwbhbBmEiq69c+BOn/pejrd5
kGwq18R2uJ5/xP0aa+fvFYvL0dc355YnwYoA12Y5CJV/cPwnwFD3tRNxkfbA5foxos0NCQ1cVbUr
IZCiST1Dd0As27pWx6LryClmyCxURaJdkGh36SYU742LXPf1LLx6FXUVbgaY890V6mI1bOBYi+kj
qJtu48o7K5d846fIVSPvrKuy3iWBjF1INZFNT1DAUp3Ifs2rOFx4M5qJwnLpIo/MFTIruUlETlPY
Q7qReT3dgKIsD7lqwboDtXt5EEKLBjPyqSL4xU64/G4UTAl1bXzplI3boKrtVxW4Xoqoa9hydEnx
NOl1/aADntIoiu/zJqketOzEKuyUWnsjFC25ZQFde6OHMlAGaesSkjuvBmE+7HGGXYA/qNa4PE3+
mEuYH6fKlEuDXT/uumrCYiUKV/zjuSslhih2FUM/9KAXajZfRmGEdWpKV2q8crzqjtt4kyAb3CjG
I5JaVIsbLuST1Zbesqqgt/08qiIRLEJlxpU3DErbLauzIHXRC1koJtyxktjxKYpc4cSST6aP2D6z
plmULsVTFUhOH6cyDN2LG8mzF1nw2LGK3QUu6XxucWn3YKyfr3ZYo2Q1GBstPRaFzZdEW+kcBeIa
zDb5KFxdMDNfWlzESxpH+iCGkJwAGIeFe1OKl79hmCwE68GgJ+jCs3Pm8p/QBRmPXpM4e6PNNudp
uJLzzNQgWF212TbGsfpeuCTuPtedvOtcz9xlv1W5S/pblwm9uOu+8bhs+j1DrmGPmeI0tiD4iJNm
UddT/4EFTX8OQbnLcx18RCW2hwrmIB1mljQD2ciKm5W35pI3S94Y111sXCOIXzrSeX4H2u5NcNAP
vd7UTP74C2QGi02bKZk2KoEHO0XnriBT7p6MyFd97Cp9YEiasxeuXHayRuNVy5pb7Jsq6sbVg7lo
XfJ+7tW4gPmI9aaPXCWNZdJdYXHgYrNIlXcG9qVrhQ2GW8l3HrnCVyoHuLjzhrwAdqaGJKCb3rj/
G7EVOoxWLkfepK67NP/euOYyoNl3UiTCVQja9hHn1LXsg246WAPAngSp7RbOSQyWl0aTXNzQeOof
w4zUN32WvMGRhfKoJ/21yAp4dpfPIswh/eAzLTphCyoGc/aaZOQJ9Ixd8jKRS4Iu+q7SN97YZy1d
urJzvvGqgHG7kYJES79aPNbjDYkCkuKENeseaOlSmtSVClmNDyFylZWagDgdWMu/ur133wOVPSLo
LjATFXAdCl0dx7nC5aLpTVMH4hvJYZG6I7h7YFMWbDo+jlvXIdOf8ynpUk+RymVbXBfIcz4E7on0
3DWvRUX/Lzlw9DfOJAkJAQlE7sKA4F00Bl1fZwaoyZ+FUGncV90dgEFzVm2kbkyjqtR11LRnjxnS
AHfo593Gq94wQfJ+lg3AdtT/S9mXLceNa8t+ESM4A3xlzXOVZvmFYdkSBxDgBBAEv/4kKbfl7T53
n7gPzSCmklwigbVyZWZH0roPwj4W44IOEWexr75uUFrnN89O3RXQKFSEiSe7w3xJeNCsq8D+PlpW
dxApGerYJW53sKfLPGVu+kJi3Xz7tfiPNfPnDKZ9/T+y17m2X/1RMnAJziGof8CD9sGy+vv76lq7
yzT39KvbC77mqVPE3hRPONNlvquzEsd6bsu7NifFbu7Lp6BCNwEGUAfoNsTyinjuVCynJ+565Mh6
ghSoSpGMhs7lr7veLd3PvuH33f//PO22axmk42auUwYgBMeZD2BtTovnZuoX7DAXJucm84fij+Y8
+jX5a62sehr/NfmrmXYtflBpJQt7cMiRVlV1oYZt+VTcny/A670FjzxvAwA2uy/HSFxC4i18127e
WmasGBxleYNOw93WDElkRn2GvMDz4mLow58siTv8tX+GTFkxL4diXzvYksO6q2M6lOIlNdjyrWxw
NnNTDOTBqoi4CRfFODDHzl7k8Ze8rLptZilIDeZmMY5xqBNz0kVvnjzxXvBRvOhSiIPn0+nJxkdD
aZAvK2p3+3nU+NYiykQLwqg9IJ3AbzB/mM3zdD3/Bp9NP3qoaC9uKhLNXdcHZ55mwSoIinynQI9c
tgMJUNKok2teTBxZ1uRveDlec1p5955deLswd7J1FxTtN0reLEmyt78WJsp5/u/PvxtO1f4/n39A
VKFLwHwKXNv16cyN+QPfHz3smlYU8qdwQCzy5DvUX3dZEZp1Wi5Vr5KDFXrJIeubW5am/mZuzf2o
rJE2/mpDTQPkHTSwrdY+35mwQI6X+RVfEFc5MUnGbuf1wXDXNGF9rUK1SNvS3M1dohr6dW8JuZyb
84DvRvdhq0D7nBYRiHOOXTY+zq35MiRODXEXUJUelN9V4UK3RMaObCqVjKuhAI0PQWa2aG1ZHgOQ
EZ6HHKwEys0jmHTprilIscj6PpATG2ZcuD6hy/kl/nzl51c5l9XG99tDqmw3DnAsbYpo7C4+il6f
l5r5buyXQfnHQDZNmVeQacU8WdThm+MlIfQzNfRxfapQnIpYc5C/79p5ZG6j0EvpglLyY6gjEL6n
idZgn6UdXv/CAebmV19u4hEkpuPcU+E4On1BBtJNG1TZEj/OqMj2UIBYT2mRfPOx91/mlpKX0q/o
I3cTfrNJdkHZyXpyVTYcbNvPF22grCeIlPJNCKi102BO3kGAI+6wVxe3Dn+QjNnBvVXg0mS6iqO6
aA5zH6+jTSW52SRF3R+sxFIHqzL9ISpdWsdf7fnuaw6dZs9NpH3nDCCz2zvD9jOJywBe7LOkfpxp
FDNxYr7zM9XEQxWBaW5qJHspoOSveUEFBVhnFSPCA8e/OHkQLMIWEZQ3NeeLLdPgIvz6NrFN96YN
chLLniWntk/iv6YVjTTxpzrOHhP/wLo2u8wXMbTsTM11bgANBOwMZPmpUu64E6PmfjyPkHwqPvkO
YNtpaYSH6UBlccKOU9wNHYnLSpfXuVWHjKN+kU+7UXE3X3iJEtcIfRXCi3/6/DpDLF/TBWd9dhKt
+dklvffIwprOrTovvMfCGv9ooeb22eq46z4ylvwx1kMUtQT0ypdpHY77ICvs/Xwn9TB+3s190GF6
sa1LEPRV2exJQOu9VzkJym1EiTL+vHd86BR5UYqYoOa9o40xu4Gr8ujSBHo8yyRnpfm4slDqvKt4
nS99kclHETQkTjTqFkOfvxfIJ38EwsHjPEgoAPIi9vscSUfXtjFhKU8h71BH3lj0Lcy6jySU9EVE
VRT7tcMfK6jElgmFGOm/b6j/Uu5SD4wqJI/YVLGZYvgvehULk0zopiOPmUzseD56da2aRamLcj/D
14MFpWpt2+V+PnrnUZ53v0Ztp/w1+rV2HnWDYafcqr79b+vnj5sXZC4YxkHbuuYgmgG8FpmJ+C9F
QKhAB0cy3LvxJ4hFi0gffTfvFsiX9WPdJu0ijUL96CNpV+A6WpZ78f28fh5pPu4HUk0VWTSBFNor
mnoGmySaYUpA825kcxqlUz0HQbVoTFNuVCCjVSqzcAvtT7MJejd8VGNwNyeCRo5ZTEF4vi90EGy7
1G42qSzIo9V7dzmkUts0yPytNzR7u6vEa2CBNg6ltHPyPeEessgNVlEV9k+8C59mlPv3VN6JX1NJ
nzifU2k0PFe6tpZQTJKTTyFLXjoltFNFpQ4yyhDTKZPSk4sS7MmTmr65fLwL8VK+2V7zTrIhfPVq
ruKIJ+MzVGuQRIZh/zgQiDB45Kr7shBm2SiAFLYl+xVtMv8ihNWvwQvNzklb25tB+fIYap9sXWuI
9hElfO9Z1bAjWtsH2jTV1oQQA0Z5lW/UUJNzXQTWKqRmvLpghaIEqNWdKKpyWeRUPnSti1zeFfoJ
G5cXKz44LzmxSrAmtPWNjOML/iXtDwQAJzI25D3QfO2rKtunKNpsG41/Tu+L8mIq09xE3bwNhee8
OqlvL7vUafasgxDSKXU89/NBkk0Lbtt6SIn9mqXBNitp9qDVZcDLvRsjU2xrSKWhlOryBYpa7Iff
qDhrmHo3DU1jFar6MU/KdO0GlneQjUhPNA34qrSb9Jnp8ElHo3q3WLFWKvDXYVW4W4OcZlF5TN3x
KvHWnrL7AwF3GxtiWq9Vm9X3HS+wXWYefwuace3UrTywKi8XhNX0gMI/+bzMzRDVOMQgQbacBxzi
6Daeb21e4Hae9HkbTcs9OYoDy//4mHkyzaVeELsqd64VdctB2+05sXN3r0LhrlOwFh9AeBQ4cHzx
7mWveszGHwIH82JohX1zm1FsrcKnW99K3auVUbx6DWneurRdzGsEpR/KtavHmvtsrfDoHQIPymzL
EQSE9WwAHN3aOBYLvsdueJ/P0cd08aYoZe5v1XgP5uevrq9+VCXv55ZOXEhbyrz7/Iz/Z9/8IfNP
GPryhXugCYQ5DZYQC6UPqm+6s+T06lpF9jB3hYHcdygmX+ypi0Yth4AytzfzYBFQDjoZigFzM3IN
8Lhw4xO76Bbd0K8grzt75SgvobTkvczyQ1oywFhOX24bJ/BW/YRqQTpdxL0bdZfG89S9q9I/pikD
piWPnj1GzLYGTMcjDc6629D2OATgrs2XucmZwd8vCMQS8JF3TZwqvRb5HtJc4JVzl6WDb54dyV99
Y4gXHTSAZjWPIsqoD//9PAHO8J8BOoVghILlidIqXk7Hsf8i4DSe4GNVCPcR9U8UY9bYa+u9Hukm
BO52a6aDfIyiDWSbv1rT2FdrGptnyulYH/5j5r/XzTO76TN//4Tf63JmtRvdijFO+gTllERplFei
o9314EzS0JznnvliQJbaWEUJK4L/HOjCElnADBRTyu1l1Ip9xgIQ2aeSG17w6hy0yXZuzRe/y4MN
Nop24QSZZmAgUrXoI2o2mXAWI3hL0ACq6EJMnuxzr7jlooguc9d8Z+Uo16h0tHBi/DMAdKtdC56a
cxF1K5+P7jWdolbDm3oZMqsB7UQE95lT2AfEDyw23H1rgfM+5A59H6WbPbZOr9dGJM7eSVhw9n0v
A2M47XZ1paMV0Cgoi2RwR2pe37NabBgPq+dQ6OIYKGCDc3MAXxG7ViDX7SDqZzO6+cJy9mFVq7NV
Cr4EJuVCbVKFeM11UJ3TdjU6HSijnWXtEErIVc8hgt2YcfweuJWODevlCsg0fVS1e+eh2PqD9yih
DBUUAaAGhdvSQyX9f5kBdLNaysRxNxDyOOuxlihquJyfkAPXK17b/Aln2U/oBJJ3131VUnXXEspi
f5uQNkXqVAdAb8rgqsvK2RdASlbg3Acvdm2tsyHgPxyr/DUDv729n6SDKxKifNXVfrfIOEMIPlF+
AamrRdkiV3ZrkFzAOc0tqg+fFLkkU+kxN8NxsNMmBUSQx9LqoAftigDOHdr9SB3/DJiZvbXQBcc9
qLDPtG7EAkEpezB97iwT/GOuZR7JtQB1/BRk3GwHCSqLyfvskAxBta1oRU+AG8t10cISAH8xmDJ4
KCiblIfdGjH4ePIaAyWQW3m71LbMCxtwBtRDBMw8aU8D1Dbx3O8n3bj0sgHTpo1raIY/ptmsCWI5
7WCWEfg0Gfyaxhgk3iz6wNHOnn18hTBRaF9T2B2sypBmR1k07bl0WLJIIbN8c+A8ktrhj9y2q8Uo
WQRmVOTuO9nm+GXd5plV/MxDFv7gZfkuLN0+kKap/6/QN/hLWYCtKnI833UAp9mBD7nbfzJB5MAc
UqrKPIKtE921/hP1FDZe2GXsgz6CYqBkzSvPizoOLakuvW682+A6sNZAPxvZqjd6mUF1tPDqge3m
RGRu5l3wZ3MeDSt5aPL6Fo20PCZOrtdZO9R3ZcvaxQC049Xj4y2febkR3dUBaT66sP7umZI+W5Af
Lrh2+A7Fnw8pO/tg2R2KN6o23zIi7jo4Bt23U38GMv4y9T3zrT82RVJdtA3ofc7oKzbaaz1W6WLO
92dcAAWu4ZS7dbALS+LLTVDZIm4Cr9iQskdkCeE4apVUtL/AdKKdJdjS/ZEUIkWAZA/6OLeTtNLH
dAgUqhJD8ffAPCWsQyyZJ8qoHVacDo/SD68zk3DmHkLlXh6nLguigVtWkxIWE1QvIaG1T5TIZkXs
KRmy7RoWIPnwU+ZQVbpp8EFoc1ck1HqBoUCwYEXrXEeI1bH/O8Difi/PE3DG5uX45j6Xh0Hqf7R5
fzd6Jr0oP9Fbkg/i0kFWEFdpKF7aNpdrSkK+sdpOvGQkfFWJr695M+b3ESSdc7eJBN3CPAEWP9Mi
YZD9+W6bHP3Mls95tfW9hL9EVR0eUCVuF3NzsMw91GaXYjIEEm1yJkXQPKRalgfteP1y7k9FegGp
rnnwpFmKaHRiu6zXvpQIwRHJH0Ee//Py1WcTqVd+1XrxPOVrYG6CKapXUOiRpdCdWQ4uL29RI6IV
wg0bB2Xeb/KCN8e0MdWOISzcczAXDh5e0K1XKAWPEO6s7bSnoC+PfGV4MdyVZZQsaiq6RyarJB4c
R73YWcdiXhjvu5tMNeC6em/rbm1YkmTxGGxoAC5q7JkkVizN09iuUIRJiPyh0vze60dRfPQgU+zm
itnQoS6QKHazp2paRfN9gv3tNo+hovM55k2i+N9jc03u3+si1mbLXgv3Uz0Q+XkIUmmUbWcGJrSx
3r6qM0gRJ/2uTIm19nVZg+qKJ1LdR3a6QxiffkCotsuSKn8FFuJgoxjYuYxKb2/D2mbNC5fc0xZV
7BzWLO9FuMDbT362TmPHoyusO+qM1UYiGNgPKeyS0gbxZuOW5rVq0kMelfLU2czbECB5MYDP9AOU
Uy5878Oq5WuF4vIzUaxeNlSNF4/UZjt6br3zEuWvmVVmBzil5Osy65yD1zr5yZZNuQLpiz17unyC
D4B6B8tlrZiffTcMvh11aLIrhBHYaRqRbdO2924kYxnSYjd4I/obQmbIDUrh6VM+yxTCodaHqT6p
J73CPABG0K873zED/A2qMbZNEF57LV/bOhpeemrMmggfWONExJKOv7SVFT2YUjdH6JryhS39/EVV
BehqeDy2czMa25PqUn3XJlLedMXu3WlWVHnllksDU5qpCfAOyKeV/RCBVmfUE/BV1BAjfZGkxtwQ
VJpzYPm/yVZG9UsLllOXuYsIkm/bMtugVuAdSjZAcJGSaOPXHXYGu7SWnaPUAwuHMLbbXn+TaX0r
8HSkcW2tGGNVFouiPhivT9/k6EB0nub+oz2ePwMDi/3ARv2USN97rqUzbhUX2WpuRlGvFpaFN+1z
FP8sLdLw/N/j9PBfZ1/oeQCIXTD4ncj+l8Lb0SMk0mFjPehIOOA2ed7CNGN/sTVn+063yRri4Ooh
qRCW+C4nP2vwAlOJl/hrroGKd2fYGWEBpue1eKibrIzrygu/pnMbjlTzR5fQN+4/504fHUxqki6R
7uJTqC1GBUp9WR4kEN/3Vjr7QVXsm+x6f5HLQlx91rrbCnnHNq2c4ppCI70IrSr9xqHIThGUz4t6
TRhQUPA0RvAm3GknqAOeP5C0iN2pOp/B8OqBaRR/px1kHvvdMmz8e2xaB5YL+T9sZUCZ+ztRguLE
gxOFHXr4Dwz0/4w+AN8kPuiE5MFDaXfJlGH1cxkkMShmbAOiWHegtoYSeb5tFcqRcrp8jgjfRIu5
U5cdKpGjoYuUB2CShuNp5rnMdJj57i9OzF9NrQMDZwMZ+luIpeANpPoeAXhP74njIuikvTo4VkOO
koX9qoPtwyOsStJ4yoLeeX2EpUbwc17ErRyLSKHWtoecf17UsRSvZUa9R1LWCPXLi+vW2U+l9Yq6
Hd6SJq0WoQEZBuq+70SG40vkyG4BLUtwZxsGETjLw5MsfGsL/aG9YzbLTgHoAmt/1NY+yvynLAGg
VoJkcwREFx3ADy3WFh/1g4AmDmelNu8J6M3SxwMCPh74Hn3xqFkUrPKo/bUIQHj+uQhpa/N7kZmZ
Ai2sutrSzT8XFdNPmtKmz5+UuJZ+sJMQJRIQgDa9H/GVALEzfxpl+h2aMOeoPVbsx7qIEOwCZewS
xLLdMKRbf8IgG8+u4qAx0ScGCXupeMo3H+syWGob/E3LcsKXuv/oJp67VHJYt8BTtjQoyNTdeEV1
TX32wglPYI8GZXrXuc+wMUzOc9d8mZsRL9cA3ovjX/1+57oLxXW7EuaOKc8csskAERUQSOenu6/L
3MfSvt4yccQORXvkbfa9YBPhuEyCozNJUEkIPq1LRXh0+9B9nEeNsoNjG92n7dDtXM68ZzZGaxTp
wnt7INmtzfR9OYnAKr+Ltg5n4dIaXW9lKfgBVXUrthr4+3J+ax1qxDYyVH0251Ee1rvEMZuglh/B
lJoNIOqvAeOE6ELTKpxTA/7nXVL99Ayxjl1kyGkOcDNnnRO7OX3GvC4N5Qh03u2XAKcRzjC4u2m7
gHtal4FdjVANWWa6hFo9O9ZFxu+Dsfizf0TWN4iA30/zA8WjV989lgYMfy6hsWUqW/nzb5TzeofQ
ny6119vbcAzwB+DZGHMp6UmyrHq0ZLqa80wjVL3jwIcXmrnq3gxZvampV6znQmHCuBdz5kdHhq/s
WRTX2nbME9hnD58kGHC9vOXoWfYasTHZ80RZJ9pLpJeFbF4Cya7phHX2Rb0PuQheNRsKEMWj/NIk
ebKLrK7b5Gnk35WidGMKrspP6a591n0IaB1eRXUHMLiCiPCfG8v6u+fPIQH2QhH/OUc0krzaEPfN
JQdwX6YaEQHcOj1OokPJyM2ddD2P9pBJNpV5oyQWBrl6gj/nAlICeS5zwo4qqHJ4r3XkVfF21ZXS
+cErZceRw8ZbiSAJRMCQrstcR49c9g/zjJbnSFjz8lHWZbNRVOQ7p1TNnZrAt3kGge9AHfTmVGNP
W8rJb6SdLtqGmMbOuLOkTmaQ14cFOknoLUpFikc+5GfPLZvrfPhUaGFBfZ0f42nsqyW99I/W73VJ
ggfxv5/+kU3+ff5PdBtUfhwU6v7t0+MFVmel9mAexmjfWo5Wu5yDkxRFfr/sqyI8zMKI+S5VCRIg
HxqnZdElFrhkfbJWApY0EKdAhw9s4tD4A0X13H5ghEWrEFvVxviyWIeJACo8UYtnknExORXJCt45
DQRrOQx3DiF21ifiR0+CMvcyt+x0iD1RPLAcqI0TimSPfbtdpoIEr1Bc/yQgyt3qqLPObOyHmENh
djaR1QCDGG6Z7DuI/9TPAE61ry2QNXAXevNceCpf5G15ZSbV56qACj2ntDq3EUm2haO7XYvslCOH
XBnV9PeDa4/HMlffnNHt700j3EUh+3QdRqgq1DjrfkZhF3v47rbMKaxtk8g308IHjvu8xveRekvt
RO13B2+7cGvy7Bs/2UAOLDZhU6tbFtanElTe15J7y7muZEu4SxldZVdSNDdtZcVuGPLwkAhoUeYL
jk8wFKsGdmuTTmjSVfUf2sV5iwpN3kQvWZXAaNOz2wMlRl5QEsNRqnKz8oKhWbcs8S8tdqeFThq6
phqMghiqbTgKKUbuaGJfPNDgvjsgzMRVXYk4IXWNhMesK5s+Z4Ho3yjNq7jRbbcqRlVswtZ2FtgB
9HMUhnnc+ln/I4Ucvk0bncXKe+iFH30EvXVDUryVqM4vDYFiwTB3IaUjY80zumG+jA7V0A3bkFr7
ZKzEyjFQsZddH9tgVz+PQg3rHry4dZUoZOBCXtwa/L0OpMM3xfSVotj6jpITMBsSLdIko2vYBcl9
CVrMrPbDhH9kgcKMPWQL5XFIs+I2X5rGdg4WA4Vv6mKW1S5yToNVHVTOSRMD/YGuXwZaX5tQ1A9g
5T44bVReYKJkP1aW81SlDjm7Rd2dTNBeIQQApZ8XBVK498JW4mjn6V0EXfcuJTz3IcSu/KMFADpa
jVnIX3UI1LhWdruem5YJL7RGehi6vT6rUA5xagnx6ltFvmxtlR3cSJ1A06TgP8PhalbQZBHuGng2
sTpLN9zoX/3zIAOICbhmmjK34YT1zSKVWPaJeURlRFyasnhEdNKdzVDgTRq1s9e6659sip0a1HC+
AUjyE+euvnHae6dhINug9LN8AVs0AHo+KOjToG0SfesHQvb1yN5QY8QMDYeEXZTDM+uzncMRNzZQ
TcbJIPpVDWT5CWGMWoF6j2NtaoZeGC3syFE7AX/mdR7VZqFlZ8HsKPTE4fOW+AppEiIuutBTL0tx
QFHXWmT6XOss2ovOXBtTBBfK5QbZ58qPvJ+VdhDhFfJN+0F/HSWvF25F23Wbv44tiL4FMh2jiu5D
+/eaEv3YsSw6NskI7XBTQlbBFEQkBbZ0WPglW1vnPK7xOl+5peqrmO6I71w5Nv3D3DUP9lXHN1p7
6WJugtzEz5bTvjGUhKuOBA8ts/ud7sJ2MTdJno5A3tj3whLhA7yF9R1X1aKcWnUFxWae9mo12IN1
HKcL2GS/7krm9Zs+C79/dX1N+5obQVGM0gZ++u+VJOwOYPF+NElN90PTFTuqkgiS0IFvc99JTzrP
u03WeuyMUqJZe7XXXEbaklXEYe2hdXqNcDJvK17xA/yI5T7D679VeUWPHpxS166xx8vQyGqVgPxx
p0YG62lf2w91eWvbAKwDOvIbfK2Lbe+37a5II3kxucqBe5Xtq5uIk93gTWcluAWO6L4VrfIWYOrx
q4ey6xZEKnvb14otmsqF3A4o6s4J8Wk6sKYjQzcLSjzne4jEwrXb8J3W/N5BDLHogApetWetYC5S
f/gQlWXYC1/THr+hzlh1DUSutq2RZ4pXacNcqjdDAK6MTSiwhTBzn+2ge3NDXnyI8ASWJgwW8DJf
Q9SeX0nm1Yumd7o72L2odVPK6kiH9hAVqAkmqdVdoTBSC9GhEtBUwyKr2vLdzpBmRQIxSUh9sYa8
sDqMoxecXPBIllmknRdfmxMwEIpCZeRgy153dth8z7NgXGlqN3vAlOROdPod2gpslKjaIyPuwhvv
VHHw8hQuc7w3Zx5N6UsQvBVOnUKWIc3WyaTahClCJBh03RRYuj8i0ORiR3BzZ7ivwTBv7XUrevUM
eAIFEszIp8CZNhW/ubqrwAPotjZJyx0Zo3DnjEV1xN+SbYwtw0vkN9Ey15Nb0VBEW+Pm5ihq0PGH
PEoeAt/vrqQd9gzKVO3p2GtQ7k0HWZ5y2ChuUEGWq5ncleK7XIY6b3Yz9UvB2BxMESrhaQTqV6do
rOBp+mDbvbizkwqQqQwOQduXC8/v9U4pJ12N1BGvEGK8o+oyXJsI0o7Ky37m054bsCiue6te5C5w
WBPZ4a7Pe7MZeibuUldHwCtV9yOMWph5KufdQsmisXPy2Nj+uHIc9kpNWy8r4UVXPl0gsNexW+BB
TULLtWIAQc5ybEm9ypI2us4Toyj0N7Two/irD8Ze0LcE2FimT5mnlcEQXunnZ39+WBk6mxSshl6P
z8ZKsxWtanGyUgCA0Acifu698hgV0TfCvOiUe8ivs+5+9Lx84Y4uDGsjqNzbZE8i6pxqCFQWI/y1
QT2BKX5Udu5O9KW51NMl3wrDxRrJcb6tkSks/VC5z7A7/e61w/CB+twIpjICFWTbrVXyuJNRtdLA
vrFdlum4t0ps1L4V3AbsI1vbWMWybELnMSxSsk2YJWC1KfC+OuULODPlcqQdAi67NscxAXuEewFZ
F6E3wA+IVWtqG3KsGqV6OCmp+6AifDv3fV2cjv4zpaMucDUC+heiETgSdt0z7XQXC+LnTz1M3Zc9
D7wrizKkqOBCgM+9KbwREgEIEsDvgZ2ndhsdj7k86dZDCgiE6p6jzhRDlD3s5j6He2HcjxKiYote
Cy8n76hF4f+CsJBJSu9SD1Fy7trfbcsyezBPx71vQWkSJ/BOzs0ETTSWRiDIXqwuL1+1nYGwDjrQ
RFymAMCzPVjpPez+vHDBBtquQnDogyxHQTLl+dGuB7HLR4H3obatZUNGF6W9KLkzRN+lYXqCNjrN
YA5kAWBhapM4bXUDngZJstUI6NgkZOMhoiZIatvHsDLFaQCuAShEto+srug5Yv4Dnp/wYTRQ80AO
/o9CnExuMV9SsAZZ3LLpUQCeBeLzQNF0yVnWP+ZGmGX2qiKaLQlpxyuDNVbsOXKAMsEbr599cPvY
uCUF92KaMg8gW4BHigUPGPTUumALOxAIgCe7wCEizVGp8tdd6dVsBdvIADZfupOow2LO5y12IjxX
pd2vYZkPW7wAlpOWDWk3d6LkNF/wGEQ7BaWVB2+RU9CGOAB4cZONxfD6Y1tEBEtuzjjAHAXfzC5o
A3Kb+ySt9i7rxm1VUBcGU1B2qTJEFX6A96Et4KnSmDOqTt7VNiZYeEmW3jL81htDTLm1kFo2bjpC
jWYmCOECBuuyD2wfxzSYm1HtQotT+K89RH2nrP9pvAqFVmXqdUQB3NY5I/su6RCLTXcOg33OZ+fc
ni+SnFHlNete5XIF2BQlihpKSG2VrwnL2Df8zwQmRxRLPmG/dxaySNJ7cFHylV+0ySW08VDk7Pv/
0HZezZEbSxb+RYiAN69tyaY3Go7mBTEaSfDe49fvh2xegmqZ1Y2NfalAZWYVwGYbIDPPOTxcUYDv
apr3O4uflmUqw+DpdNVaHtkBcG249NGxT/mwU4ZUfzSa58hsADaqNtQrPi8wlAgwJ6tenV77tj6A
39CUaFvO5APMxEp30awYTzJUIZBA7ra6gxao77a67ToKNnp1Paa1eY4bNO2egp59mxSWdyjjpU/c
0cxTG5Fp8eCwftVCu3kemmGjQtD6ajr93ktU5Wm5Ufe7Rnsz6Fi9JUHgn6dWmWXbeBriQ6aXcQ0P
LAoYJfT/RyiYUmqxxQ/XjwuUA4bhxGct4onZHJ8smDS2k5fOR8vz3ZukVr6EcZE8DyAkza5uXoNp
ql8LupFKo9Xuy0CpXz1jsLY9HNV8wzJFhcU/aj2pGb/1762CpiqgW/59Htu/avMcvwVZXF9HakhF
yAuSNxu0zN4cmuhKvCAioG4MzZLuFbzITMBVnCgvqmuqz/x+0MaCeXR6cIthYW9sHjRvHGWmYbC3
jCvLaNIdLCI2iKmkgbCJ7jFw4PZPGakE9CtcdUdeH++kasey4OddSRyLFEsIfSNtontZq3t9cCy1
stuf13Y0nfFrT55vCeYOrzkUM53x4k16cn/mNFfnKW1a/GBNo3qQ4HxIqW+OJuSdy3nVIMn3dUdi
7Lx2HP2dQ0H7KMFG3+q7OnT9sze1mw5+i6y6Oq+NBgpvPSUh+ROSOVS2VFiTI2I8V5bj9Q891PeH
LJrLWze5ofskelWaba+pw6uiOf1rVo9fQFF5d4WZj1dVD3hTMcbhoWuhoIt6D+yQEtlnW6t9r2b4
1M6mHrKCe5Nis6+W8NzGPDHTaB6e3MEdHmSPvI5SOE/y6Ojm4zZz8oFbvMjZ0T6d3gQBwG9Qbz9y
klPfyzLUN3R5WA+Zb8VX0eie2nbOHjsr+alTk+ANPLJ+QtcCNmZvDN7qpG0P5Nqng3hpHmi21Ai9
k3gLs37JmqJ/DCLX+NJ9b6osuNLDQt2Vg1XDGGLXuwbc6rGJKXKiaQENkleiDrKPLec/h+lyaGpZ
pW8/BXw6NDOtPCQT6YPAevYBYX6x+fNePJM23tELvhi82578tDjJTLEG8yEOpmeZxXMOA2Y+/JBZ
zR8NfDuqKLdW4Ze5hjvIHanRya5xOxsHn86UXWwrxsPkq++DqVw7yhA8rGZu+MtT6gc/SdBqT81O
24cTleILRxHE6qbyQQuswRJCPoJnHXjMho/T+T0PjFataT+Bhz9EQzv97M62v5tbmponLVfvVJ10
F73TOxeuF/DvdbiNFhUUGdBVej9KDcvl453zG+6gfyJe7eMoLTJvP/YASi4cEizeoVOCT17APsiv
2ENDVoLc63nXpnE3aTPTuNcBKibBMs35Cbqw9yHmVuGULoMcrY41bnVcxP2LkHX7mYb4ZCP7r+tk
usasZ/oXIRdbrWv/9ir/9mzrFawhF9s3wdKYd+G+ONO6zXoxF9usIf/d6/G32/zzmWSZXKXWT9Wh
C6Pn9U8Q+zr921P8bcjquHgh/vut1j/jYqv1BfuvznZxBf/V2n9+Xf52q3++Uugdau4OjWILQQi3
dtHyMZThH+afXJSiWJWn7vuq87wzk+K8y3l+XvBp2V+eQYyy1edVf39F61nXGJW687xfPZ93+r+e
n4cZHr0HM+bufD3jedfzedbzfrb+X897PuPnv0TO3oKBsKqhP6xnXa/qwrZOLy/0b5eI49Olr1uI
J13+5Rc2cfwL278I+e+3oqe+200o/GzMeGruuzF09jUd8VuZhv1CGWDmDZ07eOnRsrZq5fo7xW0K
/Zg2iPo1tccd5eKWwHEK6ImjeeUWkHp90gs0m3biDvq9aabeHT2/IOjE1M9eelN53AWWeqkf9clw
diZFpS24vy1lBlovF7m2s5ib6LqJpBuYPSg95dAa50TZrkJvuvO+cDWtUnC+b8SwHDfpdz9qlGsT
yudtnmXJkZoU+Sg1K57pyrwyq7y9h2wpf1bIvtxaXvsoPomq+OQePLsed8DC82cJ0xOkxEKSLScJ
0X2VW6ScW1N2lYC0LOjhMmNts270L8+uu/2jY+k+SdS/OLM3wbyk+78EuUEGLneHu5lOrGljw/1x
J3PEJsPtmHrv7tVhfoTYpkJIMRJSDO/LZK0MEud97GJVSXgoTMC7WgmixahjqgByKANZQkhK1/mn
oMR17+i+nI6f1tB5+p/wT1bIFVN3OxrqAE0fFO5Iv9n3vRY593KUol3R93l3d2HnhijacX/Ke+hi
wdiGt30SwNbwnz0kQoaSx1tYoOz+uNrkKEyd/goY5G8XdtmkbNybupztkzjF5KTDIVOn4bqi356e
SeqECDlZvETONrdr72wXp9jlaB1or7NvZDoLAZ4cuhRT/Dp+XyvLGjPyd5FRt2ieZeOBFoB+G8Wz
7m3g12seN5VGkgRRI4V3LS3UpO3s8RB7Rfs4BGr7WGulc3J691VMqx36rVcra12eNQiVIaMd+WCb
Qb+dlpViO59DdlqNch7XCabzecShlvPXrKibo8B05QgeqKd3vO4FdBcSPq/cnH3nY8HsCnoXWli6
HdqdBy9nSA33pLaGkcJrXmXNSakUm2NfUes/HLeaUatbCffbuh9vWk23N0HTZ7smNt6x04nSeS7Z
DdDR62CUDWSdZPPF9CnkEnkt/iB2gWN/CjUUf5DlAsSGvmAToWqBcBo5a9MAKN2krn0TLk0RKESq
37ICdqBFSGGNCG1NgzR4yLb69UXTT5LRfH4Qo7OohYJ/tUiA7IqP3iA4jW5yO6BytGQA+aQ8R1RR
Ia6EFk8GCNkzdOXa/kyaVwqf9BLXUg07x9FqMexhPWmgjiubp4Wh4BC1dbwLoXoPt3QK5rSDZPFu
8L36qRym+kls2mLrAHUjh0OO9iBzcV/sM6rxQ9P5wXVvN8Ntr1r9rTdQId7IPIaF/sbV74uuGPPd
2UHyiX6A0el+CRG3oXCv9/AvB+Vu3aHL4/e9Lmzhsp+v31+YbTVSjoo+PnUfKqGfflfeVURrf96S
Q9A+/cKcf3YoAd6cY2T+aeX5R2bwI3Ub0PS0BeEHP65CxTRLo7cBXNgxX8TmZEg/jiYRlVvn4u6H
5Lziwi5TnqD7I53/X5uhc+cNiU9QUx4g5syMlLt1yP3mfWoG7aajTeRWnGI/r+1B42yDuZ736zKy
6v6uLytte2a7NQEcAoMaIAM0jSiiCVir9orT/GxMXRac2twZbvM458E0aqrreE6r68RIXfV5sMgd
qKObbyWmXgITgSpMHp3RHVU38pD3YnJDvdhyMzpAD9Joarb1dBu+4tGZr/iZ0x4As+oPcpShA6rP
UXe32nWk224z3YK7iFBPpal2o42ldXS4bCB+GNeBtB5/CV3fu0iBxPrsjkwPqsqPs0l0s5xyLBRK
MpxtvYCwzpvbvjHPZ/tkz9OK7hh08YZZv57TqDqSp1ZfvC6DqFLx7V91xGvCLht+cdt82NaA+h/9
j9jIcOaL2MH5WnOatIJPOdAoAXQN5Gip15BOyoMrA76m4eyu7IiMJJ0O77YCYFUxVgisLCvOi2Wf
IVySelXobprFU8Njpu1kR3sMryTkcsmyN9DaCNZ3Voi3sKpdqjvOaD/Qs57v3QaiYf519q92CE5E
S6rvoR3D62E16UNVJ2j/ImZ4sMC5vEqs0LX8MVbtZ4syDa0Pil4rG0fjJ0kwAw2qB4BhEqZLG7Fq
wKsmXkEbiNdxaXQQr6wtOuqQqmeYXr312WdrUiff1IueFPl6MvAV/VPrVLzVokQl3qxAQ6k2aWhq
NFh+vW5j+mnzAFEJCJ7laHWstnDx0sGhHe0YtILEyTDAxnx2gN34dabCNw8DRdR1gZziYic5xQTb
CYzQbCzB67nT5aLovmruKtqaDMcs9/ZEO15kj/HP4KAQP1J/DngBKBZGUA0PnfZzZWk0WZXTy1QM
4POUJKUSHmg/O7nqUPxU/bsgnVUEEHnDLstl17zN6+uRfO+/29UfdbgxFAU1K24er63BtY6a34PM
pj9rA39YfxvpUfAWlvN1UJHtb914fi2qYjsuxGjg54p7vUM1KFiiAC1y72yjMSNeL9Er/hS2FK9s
CSpvuBVvZKqftsynnEIxe7ht8SslhZQKg1fQQe90zyqE49edG9oHtI7sL8oc3cvv8BqR0vh5XUaO
dQgbC9JlE3aqYVPPVnWU++Q5jowb08m3F/fKgCq5A59V1bix4nfvu008UVN/8kwjPz+b8606BZ8r
o2hekkW+0UhTWHTM5tSqgzLcf0wpigZ3Msy5cw04uryzFVQJ2ai4ajQ3epbBo8GjTOjFkxncFvpd
ZbY3Rm8iAJNN2XjMuqHnS5YFM5//ZydL2+0iv3QsoKJDJKZVT2XbOXcSMun+cG+783FdoNtzcsU3
KKh6WQCU2dq20KefY87nnZOHsijC8yYG9I4P4UThU67CoQ0f2Xbf2kisDHRNpzt6m4aDuWw/K265
HVFFeFHSnRqjo1J0zfAyBbW+jQaEb8U20nF7S1fUr97C9yqmqjChCsrUO2cxDXSnH5La5i5ymZY8
9D0b1lfxSbgZgyP1MiA7reqbpynzf4Y7ZLjxgmC4mfyRLnQ5lIGvd0VB1+Ij4DKq+vBIjEz9og2q
jcyhOov2ujX35z3XmKyIJ3+7rpZ9rXp6v47zFjIvM+dVHergeBFiNyq/qIH3U2jVKKl0nnlyeyWi
d3BWOZRhnYtfIsXtQJX1Hilze408uySUgsS01QJ4RiRI9pCj9ZRoEyjG9i/PJpE8o4awDtKZqOrN
+OBAMLiLRy3Zy7T3Qmy9MT707uxsBjgoDhcOf0h/Dam3XF/ai/EUlpl2U+d1aiOnwiaj+6JP5XAf
6EFLc1LmHDyeLJ8gta83fj0P1zKVIencZ9Xs41uZVXGsPXXWuMsREHoolplnBsETwMx1SQULx13X
WVf+1MzR1utaWAa87LsG/DvawvEy8xHRIfuT5cuJRzMcDk2U0adU1Vvae4an2lHDF4AA9FX6LzIY
sd3SQWT5p3SxuQ2NqvOsIO6yTKnWdw95oJ8q03tfoPe0MFjoyIkJKFq2d+Ye2tglnt7b/LYvnN/X
eKCBtHfZiJstAVVfTdugD6crmc5t2dGMZkdbmSpuajzn5ZcsSd/PBitSRfrSdq6NtE3ouikMkjbu
otIHl2jMXxYHOyjWizuxRYVFE/E6N68NgHJw9RPgL4skSqYyGJEd00dTBLsLxzpFu8U8hJZNj+AX
Q3PRyZmMAKkUl2LTCI+9RePjrh2a+UAVHup6Nwqf1MjdxFOZ/ckra00keSQ2NdzgRdYD7r9cLxEh
5LTniPUMH+cX57oHTcFw+dKE7kH1f7BCOLySGsHIjQ14585V2j3IjAAiAWv4UbdxcIqXHuuNRHd2
5Gyn0BgfZWhhTb0r/QZa+3Z6zG1AHlnsZ0e5JiimkWSw6tvzzKWM1ijWuEnk5fjwytVlf+FNSYl9
Wtsta4flpcvVxLqiVh2AcEqB3iRlfaJdEG4pGmCfx3CbRkvBf7EUauyd7DH/XVznoNrv9mnlRvt1
TTAU6Wbqg/d9xAGZ8f/jPuu5x//9erp+VreGBUNZlVrGbdHoxz7WrevWN7jfSvveuJ0qtuHWKzVu
U9uITyMQYFQBjVsxDeI9x0h4BShnr7UeWJJliUTK3jJVRtQjdlUA4VObVNNejOI+n1HCR0BIe8BX
9SZyo+T9W7qc6PPZlKYxXaGJsUf9LjK3JDXMU1RlFq3bfOe3AT95SEww9+T7XfzkciZ3X1Zte/V+
X+OP0TVZPuWeD0jw4HapexiL1oDr+D82dXGgfwcyp9bP9hzmHYR8lxAUzL/2ulVey3oxyQKNt8+O
dwq0KMt6cQx95t7a+qQc4mwEzzGUt/RKVLezZpW3fzUVh4RMsFrb9Qy09n+PlZ3SKPju2DCi1fZL
qRjKVo5MmlbOR/liK1MF8b8P7z/HIQeq0BVMMtNN9xfcWDLVaeNV8oiG2eU+Tkwy1GEffJLhTmkt
SH0D2rYsuNOcAPAZ9WXTzOhxHk2DBub4xVjMftYlp4ln6a1MrQroPRxJCg3Mc/GmayThyQJBOLoE
c0d/3mPmnuYxdsKXALDSG0PCx9bkPgaFCztD7+1YlM5z49top65TwCHXfQChyVFpvLM3gKzsKbZN
6xaK8PFxhibFmozuBhK06dE3GZpIgQW7ivSd05d8eY2xndzO7vsCWSWDa6TnpTKT9aOVxHuHVppd
6VYpuc5uOhZaZDyVAK32XUmezLQsJPUWm6+Y7bYs7OYcIo6JDTYws+WnUp9+6wJLO5EaNp4gNT2p
cajeaV3rRtvibQIr9tQurqlrlTvNHq9aw/EiRJ6z6ZQo+u/nSBOwFt3pZrGVc64XkwZwfce0xZT0
sN+IPW29dlsh8XE8b7VejLjlAmMnPV/Iul3xpnmJc53HegBhAg92xvI86UZKf0WrP7gthUf6zWrU
ppm+W3lelHB6vomEtP4cs26xOlbbug1qP/Fm5nOK1v34hRTaG4BK5bUtJutYdGZ51WZ1+gqT3y86
jY8//hgwRghe1AFpGaECmlRwMgZEXkIGqIa2sbOr7PPUXKYSLF4JXqfivVhb2LSnt/RYb4fOMu6y
hH6g0Xe/0t+q+adAgy4dEA8sX3WpTKRpYvOO3K5xJ9HN2O6S2hhuivb3tLDMUwjF0w1IUv5VlYJO
JcjQooZEDCtq9OMNKSHxTkuIHMlQN4Ckzp7LuR21xsnufyBpZoOLXuJkO5mTROqAQleneAqgaw+S
PgMGzWDMWqhcjRUJ+5nfkW1vVbn7e5qa2Q3dwCWpzyjLbho6oraJ42tbWdS4qbePui7i3ip3FPMO
qV5Q68MEAnDRuV+msEZND17od0jJe+9eS+3rpxlpgDsAeG88dRZfuyyeN1oR+W9dRzuS1hfTm19F
1sZrm/zNd5AdLIrAQ0WhUTaKBWa3M0A0UTbwThpazGecthnH/nmqCdUDbDWfpqtXcHX/dm2aBtHW
GXgkbxf0p9HRHmPUkca9gufc2QvbCeUzutgnaoY3Q1DtxTbScjnvzu5lSdYX2r5edjABdO09Ta/3
bq2UV9CnuPsE2O7PehJ/aYAYPKl9pT8MWZVuxJ5nvbnLVNrIvaWpF/gzt2baV3+u2hMvQINSSZb8
DLqt2TSB59/TCzg/l0r7JPZAz6pD6psWiTFOEjXtoTNpJ2rh2XyLvhlhPP46zAFyBXytPfVlO1+h
flJdqWYWPPM4SA+9ndu/Rt/0Fv4TiYTebHqyY2hh3u+s4ZsE+YSm4w4KixQMVErWqF4wfGIEapDu
p8lJ7+jGcx7ySlG2SmDxa/ZxFOSkSsUWfRyt3vNRPBZ3XQ45VhTYTyF3r9e8F417GQCxm/dW7KPa
iHLg5sIh0yn2n8oyc68ldo2A551MmEXPaZ8Gz5D75S9ancZ7X6Xtv2gAjsVKWW6t3kl/tGO8nc1p
/BagLraf6+RzRLOUSP4xQnii0jjaZlGImmigAPjIodo8wm6T8SlS1PDBF1Xx0HN2lgon2FkyPJSH
E2dVGA/ANyiRdePBGdrtvMUhXi91+dCk9d2klDWgkOWZ5tOyZW9qwONNU9+1i9Su3pPwNSqvfJ5o
TLweXEU/jHOpfCGDdY4wAP1ssgniITsGEpVTH9YWvnVEoL9TetZuYNZtn+FRnO7hPr8yci57qxZT
cbAmfdhJrAyGmn6Hwk67kVnVRTOYyv4KPvfmkYfLbT/XlCV9xNxEKLdtyMMVBtmRuWmnnxw93wkE
GnpUHoeRU9kJytnVHW3j2rZ6B0Bxm4Zar7xE/jTtYd0vbJAy0OLKENqqelKsZaDXPONbhEN6a00d
SEH3S8Z3I5WCxSPhC6b97w7zABHIGjgsuNdqGp+i5fsasi+LGk5q8VgPcCH/bfbb/LBKes703aLu
V6EVODlXYr9U/ZSQPDbGm3QKzc0MC8dOAsWxbiVHQdIc44+tLsIS90HxtKyJjlCu6PGuzaxd29r5
o1WmPGiaSXys9TbdNXrEk6aaApzvVHRGzfqXocy8g96rM1IE6FOLdrXYWq+ft6MyNk/i+FubuqwF
4Qc0dY2RJWndDNtuGrWdFB5Xguhz2fJTHTNEvejgD8NPUrU8u8/c0X8+Ppc3TQNJujPndFd09qEv
up/caAf55cbSx/RumPo+3CcKUE8n/9M0WVDG+UCGLu3bo8w+Qtvle0y+zD7ssqPMxC4RH/FiNxeB
pI94OaWEet/sCgKmcmGtlqEofXvf9PW8WW1ytPBn3umFB42txFguvITg9d/Xte4AKEgih6RCSmtI
nH1RJZ9j1h1biNeOVKN+RS/BPlWVdX9+PWQK6xWwaF6A9S+iynYOE5ObO3yffyw9T8VzYSPj+90P
6mqj6YO6b1q+2YRdoGyMX2mo7x8CWovpYdU2wkHQBFV2a5rwhEqULHKCHvaFhcr8z4vaJrl7L5Vo
kYbSt5kDdyuTCQ0p5Jk3SWmPdzIPkMc59BOlRLEpS8znQFDXe76tnPNqcZMT1qgskn+j99qAeCj+
zaTydq3kk/Eow9z2zs4ZmmC/2mrgdZQQ1WCT5arJYzFS7cMiHCYD2Wr4Vmty3vnow+C4CIeFdmIg
Rv1NAj6Zu147QGebbcW27kFOjr6nxnHOe4jDzjXvTg+41VxO1X2cjy6g9DDP5nDp4J7jB6XX/nrd
vPL4GJRmx5vP069gUIISZhFthdSwfjL0Apy1Yz40OSr0iEPWT0uAmCRAhtj5bJLQZSHNytZ54R/3
Wrf/415T0X71olg7uXq4cWyreZYh1goU7zW/e9e1aQtIkfTZM687NW2f+z7zHvssXHJUaMkMAfqq
vkr0eU7iilp8rr1HO8BxHgseZS6j1/PJCnXZX2yTOXqPI/vLrCu1tygL38Ykcp7Ggdu9KjHCa5kK
dMebnRtQaM2dYHiy2AueYu1GJhIUwkwPltF8jRbcj9iJ9o9JT9dUbQEG23ZI5+20hk+OrJAYEMjv
p1q3Wk7lkMRFdpuL0doifPJrcH7LHirIq9uB02TeUtlS/fwQqCFNFvTpP4ZZf1/P6XQjJhlKWJ2O
iGLrkDkSRuYRLvmYONWieSBRnOpUjWbsoCSM7PaVPEok8hMnhzLA4ejvWk3TNvKYIjZ5LJGj1bau
uLDJBiZVv43qFt0+BABKyxB8YZ9IwwCLOte1mt6c6cSAu74ThhVTvbcsHYrMHnHBgwJ+8lAvBdI5
KbMDMIPkUC3V1NU7BfqPUaODhpJetAWn5Owv2uRlKt6SkuPZu7bJSzs9VdrwvPbCcd5q8SYz72S0
DclugSJC0+jLXMLU5Wsw+ru9Zn3xO/0bgkz5gzi7Vt9Akqe/VlntPU96eBRzmCHEZwzgcEc9sr+M
hdpc52qZ7MRrBY2yD7yYOtpyAh/t4/MJzluOzsUJKCZ+OkHkNu4BKlO6XoG5tLdWmGyZknaRaWbR
0Ddp+jZN+hMEnu5t50/RrrGi6JcKIMesw3+KEJx5GPTChtSiSH4alfpJAmigdCC7CIyHdSXygOEv
lcZDsOebX9M5sw6Iu/C2smCtT8cMfpilZ6Vfml3WQWw5wivQ2+bH1e5F9XCoaJQkz4U42MVSmSrS
TLmsBaeLXtTHxtNzHPFmsrqgLjfdok8hg110JKrksI5pwWqXYXWLbZqDcDcPJILEcbnFeZ+yplBM
Fnpn6LV9uw5D1zenvqR16cMe0I10a4wQ7e3+cwjksJ+bTzFFG43HpPV+6YOxuIcrWb+rlYNMoIZG
5tnmdvxsr7Kj2MUiR+2yZkga/Y57m9UcICgJpx1F1j9s+mm/1f6HTQMEsfq8iVxnq4OcWp4p5AHE
8l37OI7JNzGtw8XzB0Dhr4h+0U+7rKS/TD9E8Ui2eJmusc6yWxVG385PQOI9P8/01bCjocm9iY2s
IqWT1y9NCoBPVWbAKFnlwCNcOa+TDTIdwprfkbBzf9L4/iSHp/m3c1zXN7pBIyT6RcYLr/mwCZVW
/VVpH0Tna1ljVfr7Gl9T/NsmiJDmTopprw3TdsoKnorJaH9r+X7e9JC4PNRND52HGvD0FWbzt8aB
+wG+yGmbNnA5OsNU7KioxA+0Ho/XtjspR91piidX8yqefMBhGR50ywt52BQNj2Pf6F8vFmltrcC2
ahZPbQ3vgTvpzrU5eFOG6gQ3kOCDaueQWLnxJanH+3Ry0x+JkYCk5O7tGX7NGowpEaGiGl/qob+X
/NlfRXzs8bcRgNjcbQ4KeOd2yU/wUmSP0ujQ7VWqW1+sqakBgIWv0lBRhKp9GuHYOrc5ZKVBqydq
GAdjhL2qg2/3WBp5vy0KE7XtpRMizqPzprK+3cmmE92Ssqn0UADsdM6bdtrU7WNES2gt5jZFdYbH
QK3yW7QNeAJBnOw8FZF64Y3VMJE7gWFlud0R+2KqYzW/lS0+9hETgp5bJ1Y0Xmbo+22aHgFeQfIR
3M62njw0i5BeF4b5jy6kY6r1vG/TrPq7lAetc4TVqv0mpEnHo9PuYDcxAKqPfCp0AM1DUaYaDmTk
JsmfrkYLHmxkLhUeXWQ1RZtqo8P5sPwgB/auGGfSa1OWPWQlXKKia95V8UhD1Z8dta3wLLE4AjJq
5xVJ7/EuXhxBXJq3ugEP8d1IqiorGrV5ec/vDIaTHUYK1KJ3t/P7Sf3eJm8ohWY/yPSp28ib5nuN
/qZbAOxQhL0H5H20r1OFfj4ldo9T2x0stXVu7Mm3nB3pkuSQQ6RIlxEa8+KOFN25ifh7oB9CrzIF
ened6oDY5S+jzXpv0P3/1o0wfax2uHH2ZpqEb38Rby92PfIKOhsbuMgK6D3SpOZTuuQkZa66Qb2h
bGwhaEfuwiu1cWPaWYtkbGW8NVRe6pYkJMmB+7Duyo2wbMKzAqWVAt+hTE3b/OdFlWbSnJdPdySp
Cuhvl0GBp5L2QvQz2vk/tsURI1OGIsxA25Nq7yfYjUvNrW7jZpqewmXIR2vflAXs7stMBhr+zajh
pnOxeFmnPnTUimUGpSN8HHT2IYkc3KymeKyzm6FXfxaTDHbnFdeuqrfnlU1Uh9d5bf2GRE93A/cn
MkbdmPSIgxbdFiJ0ixrTUJJvX4zikUg5OofL3Ayy3/JUVemXScZbHpm0fTX3w0Z6LbUB9A335Xhk
LjFyJAMsafAWJLerGfreuNuUXfe+oG6Q2K5m9SHRHaSMlNZz+E5WdF65rvb3UxW4uzgxptemD8mj
Wt6TrtLLFY4l7KG2ptyIcx5UFUAlQuvidaF/ukK02t+K1+Wn5s6enO8gi6dXCy7oF+QAirquu21R
Kw/VALeYRBYW6OxqytVr2Uev+eg01jDtxas33XDSwLvChskV0ccRP8Z6eZJtJYJOSAj7lOpZZlEO
ESWPnNWt7EbOqoPEvpqg0bLRGzXRw7O0nsewOdR/8gGzUvCIoIlCifRq4I18bUCjewcqm6/mOihf
K8gxNuqAMlvBi+aT8AmQC2p2ahCPV12Q03Cx5FR5nNa2URRWsOIxzfQiNDZ0MyR3/CjB11KagG0U
09nFbaxtUz/7Q2DoIALgV9lBzStUgJcSnLKU4PylNJeSA/L6sb0XkzjtBgIb1TOHg0SIw+4gcpL1
Yls30ayOHt2suxe72igDkjRoZoHX127rrsqvytB/8mfFhPpLKK2CTIfISoMjdfbjHxm/5ZCrLJ6w
8ThECyY52GgHb8QIdzPhcngOhboy33cdZSnkqXee9xYW7fSwpgAmxQQW4EfKlSQOxBE15ogQdlPv
+II1HsWR6g0170J7gyAjPTlFkfPF5+lHM+u8+7JF1yCzIgQV/HneqrUTv7WDW2ycOfO/V251Pwwk
5Dfj/K3kgY9XtWhBkPTVb4mZfbGGJP/WKfxrwS9PP/E8kO3CPG2eur4gIWBa2p0bjvPVFDjdqVK9
AVVe/U9nLkbz85mt5cxKWN6XU0GepUi/UbT/fOa+S77EZaZu49zsH+YoP0BiBhv3bCpHs5iU78bA
+9zrEh0y7NrdQ/Hv3YL570/U0bWjMcTqYwKh2dZpqvKr1XRvS9M263+H2ohK55x8VzRFfQt6J9np
fOgfg9RXjuC341OUxM3d2Mbz3vLm4tUJfQijQ1P7BSGN98vQuAzFD4JfOoMk4MVlTLP3p8uITLf4
w2XU3NjcGdwnb7uRz3M1IF9BESJ7hQq2eDJavlaWmempDPTy5c6U34uJu61m5zVGd5SpLA9nepVk
2hrjeTm4bqfZLksBBoAxhxTZmc1o1xuh9eIXWvbEoxaNCa31gp6A9dIHSxIGEaQbsdVBsHT9LlxX
kBy/0GGUPdn++3IkwagnRhbZBLNTb7vWfB+a5Sih/d1WerpLl5kd9TO5ldQgcbp4IOdBtUdTr1VY
Knei62BqZBcogcy3sMGiqaf+EDPqokjFLFGiUyNR+TxNt2WlPnHf4m+jsoQPcxrM+rZfGFRk0Nu+
5/4YMugI+sfr1YE0AtHqR/Q01vui9a+Q6+y2BvmzaynepQncVzBMuJCh0mctXjivvWsp/GX6jByv
C72s7fv7c+PAPIThxvcH91hEWm3sRO9dW4xoKrhHEXYXsXg5Eq8Oi9umXbxVS+9MN7SorkMS9jCH
xqsuLLXLbLLVV6GwFd8yW31LpPoR+cd1CAyfI0ujNgCS0RbmD9a0T1o4lOQW8Hw3KMYxKtEJWW4W
pVQuwznabA1QvpTm18GblGk/ldz9DqF9FZuKQZNCNH2jsWtXpl7yNkV1CdQPu3DTJpEHk0WVnu3u
tDCMuf70bbGv8Zpu/sbt28B3GLmXcWFsl6FNdNAiQxeRbsO2eoMlLnPamWYHeVrM0yy8DzR+uNp2
AGkxOeNXz/OD3Whk+kmqO07xOM9T83YRNTjxUls8pTzBPyn80zrDpnDhRo65c/OQAucizDoYzfhU
TfxLpazR6zyzSXltNBTnKTVV4wWWnb3C7w2aKVZ3q6Q8r4lSjZ5q3M7pISCiRccG2Zf8f1i7siU5
dWX7RUQAYnytea6e2/YLYXvbiHkQIMHX36Wk3dX29rknbsR9IVAqJXqoQlLmyrUATefiSL1d7h5G
0FY8xDF3aA4yD5AWPfECc9CUDHEw4JGyYlHwKoOCVc8f67FpQL8DoFLDEv5YgbgfZC3BclJgn102
bICmYRT5m8bx3nozHKtpKJn+Nl57UKePAru1C00a1A60flfrX0XMBOZ+5TQn/Cpi5iw3Xd6eqHfS
mXHqRXYczhz85rde+jZRk/v2x7F/c6bvGt5q2Ukey8RXy9ILjScjHv91Nyr7zSbf7/7wM1JouSvR
qq0oM3bkKgDpjv7QAgfxMNZqfHSHjh3rfsyhaogPZwu6b4bTywc7fZijX/4yBRfoNFTSM9e15yNA
BBKT4yS4fRztzltBEp4tyHbr+FsTsQS7WdC4WzcrJ2/VcShk/9Fh6flzrLirLmCQ+DIsfqVLUeVP
qF/1gXj8ZaI78LqFS3DK5+uK9DLJWKcCtCleAAq0370TDrB77n27mdkYJ7cnFH719gTfBXZLs8aF
Szvm+ZpG3Jw9o3iMZbE3DLBsonopXTSFSjcdVD6hJRfY+24ym4upM70GL8Kj2QNioDO9WGnFg0DM
CTILDXRbtQd1FMLZW6ghmwehvLhfCYibjdYUXSBH2i2MPKw/dzXSka5d8GMRDfUr9MhmeztCpQiC
RM66ydrmc429qmVV1QMrI7AVFSOQxto+6OGogIpvwxtIrj7GXv8CkYtqBe297FGaCLfQHdmkto3a
Rnf/P35GhfBCaYJrWiluLUM2gW5fv9Hc7TSM3SfH5uNxNIFZJmuWF9ZSSbxRas6gX7HuJ5BghxDh
MUCQt2lFam1J6GLy2cW1KvMhK1R2lwj7HzKTV5AE5rZ0nPGT9jJDf8sK4GEqw3nEXrM8Wi5eAsjH
u49kqzhfKRQ53jOXuY8phJpXPlDXW/KgAc6IcKcWgH0kmx4weGBvneMAgR0nAPFla7B281fApdt9
NLT2muvQlw+727kf7RWORV+0/9/scsqhPttEC654f8lKGWwye6jWVcmLZ9AYsh10KcMlj7riWfIW
Rct+7C+MEM10ihCUqEGPSc4WA5/PUMgLdWZ1Oj1kICGLsXWS0NlaFXFlP9m9TO6l38ndkHmBiTCc
1x1qLJb5QlpxtHfY1nKFGP6hDqMC3dWxsFV3mN0h2we9GYhQAT3VgIVlqtXFSar+tVt5ypGvpiE6
CE6pfEHNuO41w6QBGVjdC1XSGuIKKGWhZqGgYBa78hGZ6fA+6L0zmfHXBUNRDJB7nbWYMoAKWgEh
mB31+tb4JXLGbpPlON/dlltER/JxkSBCAi2AD8swrba3xTdSa13U+8GB+jgpsKBzgszLvFbTQBsx
6ARkSCcH7O44Q1pyM+gsW9Gr7iGZok3X8/hKpt4MoHfM23+oj0y3QTfb74M6NTVHq5f/kP//dVDS
Ay0Gtgf8aL0IECf11TVMY0A9aiFZ821s46ORYrf5WEZd9VRm0U9L77oav00WATaTZ9AJsrnp/d6k
3pszIlbifGvKDBVnVh43q9DYR46uLFYsmO7QiqnOePhri/lluZC51zwAEmIv3YLb94FtjRvISrcn
EMENBykglhP6gbgivsxWBgATz1MDIY2xatpvQcP3wgLedlEBzg1+AgiFFuwblHf4J8/27WWGdNs8
5WBo2ke/fJtSTgAs9dJ9mxIl5acYn92kE/KTUdkDqBlxN6IGbwGdA/mpFHgm3Ult+6tfxSbQxIYg
LF2qruAb0gaLEFY5ez4oLhoQJ6+p2fYthMKhyElKYaQZVhe2f363k7SYhwAGFuMsxV7wHJSQDV7g
xomw/iwg1THffOz6X3xMAH4Ow5SwTdyzfsUnP9onYTh+8iFn3cuqfhFWlZ5zMEQvFHQ9PpFbkmTG
HhzB0Nl0/EVtD+Euzexoy1GsuEJhsrNOZI3/dZ1P/YpVOXQ/qD12Tg9aEcdZK4gKQRfUm9bM9LfA
Mv0TuWO8J956gK66K929228msk+uNfsTxT2ZXA0YUbBjVY33ZCcTdf5X+x/z4zP+4ef5fX76OUNC
dLzPLW13E6KqbWMZnoMP5K/LACLb0e6vfZmB972RAVIXZfqtZX6UrYFtR/yn7UEyogfMPmxKIfSS
+lCFSfGW/vdUN8v7dPPwFJS+niqgEK7VEJzK1Z8iUS9DK8g3ZCPthB7MpxeZmws22ODFxlLKnNja
IzVqzrgxGeTOwhVBf/bBMv+cNOxtAU7rN7cZRqbdwq7qz2AN8Z6zX25Tp/412+9uNLyKYvyLPXz6
2YSDMRSYrl3tQpOeNf59IhLnHmhPifphfNAr85R3YLYgT+Gwbud5LABXoo1DifZvpwRUh7wF1y35
jIbrLVoBNJ2NHMvso58A9mX3wxPM1eyey2g6gTbijrxpWhXivcXm5JAp1EH5QK04kVHscuhgvpg1
UhKRH8VnaoLqb9sWXfJoQJHusRjZatQ1rlnObFQ9iWpBzWmy2A5kzObcmysOIIwqyx310pQcghtn
auopxxycfDRlCXqdvI+7sxtHoEUxQgQr+NKmuIm+iLYATBxycCeKpfRxPUETL4k31LQyLo+2Cc2i
oeHlU4y80aOTz6EUcmgbUD7fhgvRmMvQ79dWx6BSGKfhvWpQqmZrtdBaDqCd8DsAjfsB7A//9pBB
d2wVlvo/PICcQlhcpzz+MoeP8/tKJQz68NizFPYaSByEVDzm4Dpp2v0hNTZEpD/b5n6Q6oNkv2nB
AuuWhrV1GwdZCRuspsiDNSefmkiZzE1C2BCmhkt3Nt0wNe+DCK1DXu8mapHr+0Ab5QgnHqOUOrWr
a59nR8gP+o+ABvuPvm2/oIyrPYMk1odkeROsEd9Wa+rsfCM8jwhZdbqTTGWZXyo/t8FKi9FZ4qZr
lNS3GxoemMLCSbT9No/WgyClsQW8P7kjkxkM2FSB+HlLP4Eagv7IoQe8oF6aw0YOrjTt4Z5MsjZQ
QST9bEc/AtS1m4NreyYAIL9+IpD+QPXLeCBLZxZQfZq+RWky7CkAJ0CQu52avp4DeDJh3QUL7T11
0ocM2ViIvqf8nj5gPOtQ9vH7cFHU9Yp7NuibyyzYJ1gHgN0N9l3YFE+unZZPBfZJTGXqGjcMn3HX
dpauzcWOOoGQnnYMRAlLGvA+HO+rAiSuo78OvCq9MPZIoAkbi9AKkN4J7Dvgu88aJJVbqZJvoMH9
6vXQ9wHRSLgvONQY/Ty3vmAg9dPAsTaClZsCNFOuDDO1966G4FtGM+6QFrc09ELcIy/sLqK6zTcB
WAskZJA+9VnCwHaaI4ORayUpLeWi7UDW2h/sv/sjZ3i2w5b3e5QuK0BYMyAVdOTvjxhg7Sf1kiVI
aNw6PgQLW4oE+hKsmmWCd/gwVODSkNE9VLyie89ClgXb43A7QMb2HhwBiPl7KP2SQXgiDztKrTvV
f51G102Xecg9TR/+I/Klly5dzQ7c6inJl+agKd2mhWaffkIz2Aje9lDvjgYUvemTHd5LHmT84m5P
zdY2VxyssM8JTh7YtvzbjZaKwYWCdlh0f3Vr9GwEZH530+eYeTay00ON3hG3h9Js/QBG5SGTAE5A
mGzbTVl2hC5Yfiwsw9mOQCFcuawAY6+s4LGPELpubLf6bCf8c8Jl/aNJoXeX+YovmAIEuuXVjz5s
Po8GLz8XTZlCGifzH0cbX+ba4PkVAhVvT2ks9fEpnpOka+TBWtAff2mY+cYaA6VpeQRmizhiPpih
DTnTyvzNRoM0BUcQW5DYCIN1jtjbI0RiqoOLlA2EeVznkWyx+NRJZ3iQFpaD0IXscDuBC+vmD+kr
QBqFiV1qa7X38+V16CaIllbOnTsq78D0ZtUDdmNjZWOKNPYkrki2K6BdfzfO4vFkZNozXTsHJYLg
nyozTyZYTm43vmfNlvDXzW8+VRqOL0nXfKE9Mu2WaaM8DhCbF5G5J7sMgytnAbAP+fS5jyE7cAvv
UhhY2x0bYueOF2+o8mCUL3UMpQpIRVirBHlGSM6l04VFwlySgxu+ZF3jLHmJYvVWxPlSTGa8mRLX
uRhA3M4XK7T5KRTOeigihLeog1wk5JaWJb5kG7INqP9bmW4SQ5iuF9dBgi6kczO1qUqBv19TGQhA
ivGATeP4Cey5PiQqXePQ66Ztb5pQ+a81yGuObgD1Pq61o61i8pe9AIX/5BslmLDqH/XIjC/6Jsjq
txsL/LiZgCCIayG7WFq59dIEXbfivXCu0oK2QNYmxQEJAzA6RFO4rm2oIqRWVC7zGuQ7sZanK/Vd
HwDtDSAP2qaFpF+qTGv9n33IkS5pCrYTrr1vk9EdL76WZRfiuMVOdOQcKj7d2cZ0IhmyLLXHO91H
J0zqa218WvTh9L3vfxsHPhSw3CvnSwtZhgWIj/gjZ1GwGQNgbCRoDM92GibrvhHWS2X0X4tKQc08
AQ8ednXfQffMFkoPMuxfgwC+VWcU9KRg1jTMl0mpeRBkVedBbYWAFuAmRjRkx6RxjWU+yXSJmFN2
jCMFknbq6aJ0fLulrikzEUBxi+nAFBJopS6rrAwUgicWhNehBZacwggMGkYh2gfDSetlVQv+ZSzk
1XdR67UY5NdBBN0PlEz95IEbvPg5Aw9zoJxr5psZdJ8EP+AvW5+zkdlr4QT+o52K1ySKt5POH9FF
VmMIbA1H3Ti1c4Z0ceaqg0UZqA8+79084OOBWp0JxfluDKctQYIqBZ3yoUVEb0YIafgQKFn+bhMe
GChIlJqcyU+9jyXUEc1Hfv9xPrfFHj3IuhP4N1CeYvrG6hZhGRzzCSzpwNzoIE3pABRYuR6oyjQ6
Wl9oUARtp/XNNqXhxTK+NDh2H5IgrHFKNg2Fv2G8mptKFt51lEWKyt0kRLgAxEmJvlAHmOyiBXNL
vv3gjd3yqh3z4Xxzdn1N7J3Vjx/cIOSerJVbtOACfwVBTHgWVe2yRYd4wD5k0Wtt29FlFDi3rAC/
33gMDGSzC2qupkWaRAbeLmOxAp4Ioga395Oy8xpk1mt6MXVkd8beuZR5V6ykdqaeKEcGbmEKAART
MTv/8fKj2QubWSBbRFm6Zjv0ND1ibJeoy6Rbk4gPb11klFbqANUHbIYeQhp4H/z4YFV8RY5uYqE8
iNU+29uOnG3zDGysdy1k2hy+KOoCchOW5dwl2dTs3KTL9yVzx+sEIUhoxKXNZwW5R9+IjR+BbHZe
ZftfOr9QSxpUeGmzk7kF5pGwH68MU86DCtM70xvBKbsdYkTePCgCru0uTMe1DYW+RaErFTxdqUCX
WjVLBK3CM3OkBVyNPtqDa4OD/gqlByBkfPPDqQnMJaJugDdHyGfxPtisErmFPhrkjZHOuQIzrK5F
Jpuz7UGhXtiFB/EdUKCYSTseqtC8p5anTXQH3pJ813u6PEEPpUmoozTibGPWgN/5UVu+zRLmebey
e0RSEyuIknXp4KCpMhuEhLdHIbeEnwYImh3NpsZ0F6WpuAiQKqyDQCZr+kZV+mtlJuUjlNzsE7Xa
KOzOZdOD9w99dAkbU649IC7WaRW+2VC5eh9VRjB/F1FVW57riV3Jn76KII8X65jLZn2bSEbijkG2
+EzzIDgM+o3RTxFkAqVKrfmvrCz5KWTq37kDxLtFBNZ6sgvP9ZdWa9nHNi7Vs53ybTcG1udcWlCy
LttxS24ZUui5hYN9Ow324T9NO9lGvfAkaLho2iKS5YERLLA1erZD1WC0Ltyp2xALGTVTxNY/NLlu
EmWZ2TbR+tYbSQQlzPJnjGXheYCm0EFk+C2p6XBEyysvQCGC7k1dzRHJa+ASddNMgT0UmqafmkgZ
JOes7rK5GY/SPMe18WOeCRmPSxqXX6kVC9e9DJ354k/T9NyVorsa0BGjPm4xftfm4YX6FJCLd+3I
wBmAJ4JRo7nHBmsXgWDlOTEmA5iicUN9xWBbDx4IA2lc7/bt49glS+qrpzh58oqfNT55W5kC695H
5fAoizIDLVc+HD1N7gTYMNultlNDSwd8UbMLqmka5rr31ErL3AYGMLE21BwsYLjLLLxQiwaV2KAv
ECAYjtSkKf2gv/ez9GnUtCf50GYPho7aljV3tthgDJC74fVeoXb/Qi5IyvALNCj2twFdIcwtCgGA
oNCT0KUvEjFPEhfNsGeALi/AMBEilV17i7QJgWauHcdY2IbLIbIlwpXTT9FdnVfRHaol810CeaOF
ST6NjTK7su4v1EsXch4PZRh7d7NT1uLl0uIzMM+bhWBKMt0s3t0G3Z5V6sdYKShsw6x0Vyi4AoYk
jE376OKP874XKGQCtDa1P6z+Khnzde8jCF535jbt82HnoVroMebuPzydiu+lGSJz4FfPBejS/uaQ
tf5zOFb17ICFd9jVIw5deoYch6UHHzwyi8SDpn1pxfXZzw32aovNFBXJa92o5qKSGDhtbe5LybcZ
gOMbJKPY623QWxO79RSRrGmqjvPKqOwQ35GEVyjvgzzSh0sfAfDGhxEqv+ho9dpKd5B59y848CRM
hSuyhLaNfU5WVdsoL6GG5zohZF1zsXaFnT6LAlvBpIu7fyrEqgzbcX4KpLFqf0w/ux2CGjnw2Thp
9zgeYvt9sOoWxXZ6eASxm3n4FJjtM1IewzrNsdtvNRbC0/gI0TpYLv3+Qi3fBJvC1GViaY0W8B26
tw/kW28co1y+cSsgpvTQ9/FhoMqNGYLBNAGFNWIBKIQfdI1KzkCrgi/II/L2AbiicBYYfNv80ssn
6o/A7bayWTgdaWCuB3ZU3DKppyZPxoOvyyqaLigvrr6jZuxF+J5Gw8maoLUNFg7wMzaVPJEbeUxG
XG27HmSxe4CP+mXgFg0ynqMx1wZEeVotEsuUd9YQ1BdgXwygWZE69WRd4fNZa3HSXyNYnIX3IAQE
h3nufPdFII60OPVtEl4gg7btOFb6ZWvHwwZMeu3qttXTAzyZd0cySdD0bcyAASSN8KhIPfUlyus9
iHeMH5ZrnSBcOn0WYBZY+qj3v4I3y9i5vTnsUF4K1KYe5LuoW0zNZj8pXl2nyCkX2Vjyc66rUrME
8GgJSaC59W53hVuKVSGLQ8nApXgjmQEsFLo+Ru+DXdUsD9SR4+O1rnIHOX47gpJrb47nBgxpr/3P
Wlr9a2yrGBy5YEULm5C9CvB/bVJLqg05gbX1bYztNc6r9d2J851syuS+bxh/tAsGYHxugr6qTZPH
XFTtCW+cz9Q5cV6fQVF9LpWXn9iY5Sso40JgUTfDHivggm7pEhkpXmG6Z1QZenwId2qhHm9NxsH9
Bkhcfu+MfnPJgR9ddENofuKtMlZVY5d7ambIWEAdUz5nlj6CAWe74GCG+RSljQK2wgz2Pg/SI6pO
vSW2Q4s+E+JlKmJ+No0xBIEuYAAQku1WRhXEh0o3tZvQbmbc8DPildBEi1skw4DCWoHKhh+o+e5m
6dkAFgM3GoEKpvYbKjvAsFVXX0MPMXUdMU/NVgJp1QcXFZbVCRVx3urdAykJlACkUi497RF1oJQn
D2gSVV/j5m0O8jCgOAcuInAk44VkPnRIpq2nBjUgqmqsB5TSWw+5CDctopRX8iiSlAFxEKoFolPg
2fVTb1rgbTPuydlhKMwWYwvMFYbSiFbPiXBku3YqORXL2jM2anA/29DU2megY1p0mhnGnaL6SE2I
1LBntxdvzViNySZBqfJKNcLb1SUEw+is7uG33olKJis6yFMvNem0fnN2OhkdEdRJF5TV6pwOVMFp
OWySNjAAUi76g3BYcDSB2pqzY1kESi6FDCsNIDulztpRJdsRGKB5ptuAP+dEpAiqhKuMY9tj5wC6
8WLI7sIMK5qa/PsmKmEChuCo7ODLzTSkHiQRnEIu4y7v06XPC7FKjS7bzO06njRnecL2c9uKsPg2
VXmhKarCy+5G1eN8qAcDbzfPn6PEFiR16pAnxyKW2Qm7nbfLFKQA+/zZ5lU9HIv2SHYa0UUhA42q
SVQz7OJrsPk0RBAM9lFLySLDXpDN1R3491fLEqCo9Y0GhO4QRkcaFUg7nhSPkzu6T0oAJjMm114Y
7hNZmDHtQR/R3wltGpjZLNK694/kUSIjsWoFlNBao/Wwo0KppGjAIUVDOaRkDyjGChfUREmsdfkv
T/JZ098lgLi0yMKHfe6iUnpqimOnL4liaPcjL4AZmooj3VF35fQK5MRMgbfxfUxM7tRPnvVUg8/n
z1vqN9qhWUNKK9k6eZytSDd8X+jqsBqfk5XdmvLcA4B/dvM8W+WmzY7Kq36IKOtPluzfLnHq9Cey
eQH49VwnP1LnpD16sDUgjvbuQj0KFXSgdAavWmHc39JU0+Dzozk2n8V7ZbmDNAOZKE1FF6MDRaX2
oha50sCJd/PAOaP1a67b9L/PRfb3J97msn89kWa2y5IdUYuN1ydeRk2GyltC8AbvTRx37Oe0w2vl
1ovtxMcm9SIhznO7PTuuIc/KFtEeS9uhs1Mgdsg23wYAqOxTyzqQjS6lV6OeWV9QZgCS0lfe4QQB
3i7hj88G4PdBarzWXVN9K1nwGuCD8A1U0PMN8KTzzW9dZqT8F0hlHHR3qUf+lyn+330gAYYqL/B3
r93edU+N8pwFET0UPOebFjq1MzsE86HsUteme+nwK7/YwVMy2ez1b4OiwG5ndoh/D1JpzV5j5iQn
WaL4si8MdUeXLvFzaGUub5YJgbg7L9Eb8oxr0VdTs1mWtbW1EpxRPWmNH4bm/dKImiqapxwscHWY
Sgcl9BN0TO+uibi1zSIQwZLNQYZy0XZ+CWrQsl4PqKnfR77IX0Zj2paNDVCrtpssC292GVdvdh+M
bfsG+LoXt8IZ8t1+8//dXjWoX6Ps1Zz40tkrUF5Ck3mck2UNaGtPfdg+3fJn+WA328EN1PKWP5NI
YSIKmwSbW1Ksd+LPeeyoI5lmO19WESrKKOc2GVF24qx+uj26xwtn2zR8XN6maaPh49TUMVr5PDVN
ZILK+a737OVkoUJQeBMCgzkgKZe89ryl0YoCdQAqusw9eEONe9S1PBfaRn6tHUFBEQiSLc0wj6UJ
3meRYPdBQZOe9P2C7ek80810m7NJsi3WG/9IncCBPaRu3p8GlPGvVOFjx603MvPOAwtfPTpIzWpT
AJ7pXZWPoOrSTdquuGWMXJuMsiPZvAAEBwCFX6lzdtPzekiFb2620v55m9YYg4/T0qDQQDArlSLD
OQrbIJp2AKM1ddKle582EjgqjDV2Vaoz3H3dYWdH+5kgBg6CmrSfoaYXDBKFSEhN3JrUi1o2fF+y
UxDj1DOggngbqelr2OFIFPvmcAKhOPZ41Pa1ke7okkQlJGKzdktDI7CsY9nQQ6h9myGqQPDPhvbh
D/s884eHjHmYLPyglBuEOIa98uNH2xnMLz6EWMPITb4XfTosW5UGFwj+difQeKCccKzCr1ZzJgcX
qsTLygenfKPq+lxCR2RFHd6WQWPqG5Sdm5XXyOQc8ri48AnYA6S2ku+e/TTU1vSVoSh9BR3bUm+b
oy1SxIg9CAh3Ys0dvxSmIxZJxuK7svScC3XgCIDaCt1hoMRu7qgN8C9HNuooVHPwLQ5qRVdDoJSQ
D2STnQuU3TiMDw0igxsWG/Ia5dy+Wq15L/SmNkUqiVqyM/jGAGM+FIEh8hj7vn1AVGVPRS23Qhdq
Qt3ZPYD8fO4kf7LTZURq6eAm3u5Pu54W7NDGobK63Qd/bacHZJPBjyjImTv/GI7qXeSPTTn/eLd6
G3IDJLI8TnW+vU1rA1N/TgO5bAyhzp6HhI4CJv86RFiuUWiWPIgsBOy3gmKDasNyaTlW/eqLFmV8
ss2/BAFQAFKW38MM5Eml1//snXKVZYUP/dAHJINSnFJysaxDFv1E6gww7jz7ppJ/UKPXPDt9P645
Xo2nxiyro4Xs6mYKHGwqQT6wiIug+87seGlMefETHNwvvTs6r6GhENxH5P3iGaa5rxyU7vs4k92n
ZTAsZWdaX0Zn2EvPyn+a/nTox7D5AtAmBLrAfuj3YsHlMD2adpluI6fJDo0vsqsT8HhlhYP8AiT9
dqyz/Ic58k99no4vg1QjTp9WeQqt3jnhm12t/cGvXv0e4UDtyrppn/gBPzZt4i7rOO1Bge2KYxJY
02MnrEfwdLhfoNEMNafI6U7QD6sfQNP2jez4ZRCVGRp5LkFbd98KDiB1EqyMEMV1IMCML0ZRJufG
4jjsMzZ8a921lybld4BrIJOlHWzhjVvUUPJ1amflHYpfyrsqQoEXAg414vVucWdBey1Y1AV+4im/
kgk1XAYy0zJkfKGMahcbXbqRGvSBf7Vxbwd5skDYWB6YXvfmjgjVAlNU3VGLe1F1Lmx+vg3KK6z6
I09A4vk+UYmE8QpfpnRjEEQEG+q3icnH55ZYFEH7ncjeJs3HWWf9eOyKRelqyreZ+G2+kg9dPrRr
FU9HAaxrbwUHSNgsXA8sHlXOLjNmYYI0BoID6YYwDnFpizMKNF6ok0wet842G978BRDuSJPF7tFo
A3dJdBRO1X6qEsd6sBE0O/3FPjTlR3tqd5/cXLz5NwAALYm9Ap+bT2GU2g8qRjXVHMkqo0G88bsi
CXLyPXCDEiaBStUK8C90bQfuici5wx+meh4gybTrUMK96UZmfZrw4o17n3/DEgb6FJEZp7F3pytU
qgMQZaAgWY9ETrd6VnqkqBAYir16HkkOboQiMBrJgKi49ilEx/1fI+mZpg+IIo10eWB+EgAfkQN2
eqi9iNdF3DoPQIinG/wzwpPMEvANQ7x6xwSrkRfgDGrhvQk9agZ6VWZn3yFdtBlrf4pRk8jX4Oiy
vqcOKguBmE1f3MmUq9CW9rWSsbEdpqE7eE03npBnh/i4XzUPDV7zKM8bys/YRjxFGcC9C/4w9S0Y
w2q/1qoizmdhmOXybz/b1LN//WxxbX742RLDgMiurv2i0i2uRLEUjHeHuThLN4Ga7w5U9iVs4wF1
JGJfyyyTC0RWQSFH4bqg9Zs1S8AYMBs9pG3XgeLGAmnsEqfWzt8oiJktuYrwVyejqBKs0bF7mrSK
l9KXsjf9jYghdu7XasuUXx4MQELO0uvVme7o0qcVGMoiz1vdOpom+pYIM1oUra82LI3ZPvBr/hCM
uqRtBNUvkCcnlHjWr+QxOsxGfpM9o/pHLqHHHh8UXiXsltb/EOOfb8lpghOlAPw0cTdScRz7wUY3
Irjr+gFqUKJ83WhYsWCiW1gdkIEDYEFPnguItJNNn8gtMkFz6tY1InADzhpJ0nWXTrsNMWr59PC/
uSl887cloIiQsfL757YotijlRl4P37yN7fJpW+imzOtlCt2Q16xszENme5AdNybzs+mqH2MaBndI
NKsr2LRRsa79mRV6S9H7yFzpaYu+3JL/mPpv01aIG++mApXtoNYGw+4mAGZsiexisqejLTVrM033
88FX96JiI/nQRCwz2aeNiUx0g+rSgICrceIOC8sa3HVYhubJJbQrFonB26A84+7tiVCnOcYd4jT5
ZHcnFJmAXqIAUfUJAp2RvYlrFJVXvpIb6qeL4SdfU6+2t6q0e9Sw4JKU8XCuRFOhlD93wSATeGpB
xqQSbz7M6/tlLQSyv9qbOno/VuC/hNJCViN5C631/tzLCGBC6EstuwoSjTIDmh+pe9xi59VtwPjW
LQKEJtWCjK3uobsASJl91fjXm722bFB/zL09W1k1gIYKOwMXy/hR0BcNXyF+7jIH3zm65cFjzfIU
CmeIm9MFOapcIqT7q92BX6gErz9ZPoyk9pQlFjTLlzTXbQyEhBCK1xe78NnaUbmXX0AP1m1McIFf
aitiZ7N/tjTciy5kpruJS7b00rFcJ9ip+DiDRMFpiosluWRkG8OyhX4Pd9a3GdrEfMbphIOmL+jL
hQFVskOoL3QXZ25XgknBgxHnuXBN1m5qHcB3tZfrO1A6F+OOfMjkuNWv0TTlrU0+1KyqwnWWtx7P
8quV5UFQspVIGMkyebukiEa2qJdHO1dBA8Kh+Mdsy6mH3N3WrzZDYfykCOSHIGWWJFD54SBP74Bm
P+Hs+DGa+UdwkwYHbvxsJMYLUNDsbBvgB5SMj1CKH9NzM+YluJd64x5FaPay6biNGE8eL8AYWf6j
4mwNkGIJ7EcC4Ro34j/6tPlWxV73qR2Rtzc8bj5gwxOAe1KY+D9W2R6L1gAWnBbV/H629rC44vvg
lvhbpHI8zbcG642D1WJPVWYNKol0D108CWTWCFo8hdNgl9go2gMdxmcAL+8h1tk+BlMdnlAs2C7J
bvQgX6xa3lyziE13oauwf9EDOLgCkDGq3KOD+uKnoIKcrjTL57ia2oUCI9+JLqM0ipOpLzcbNXvZ
i6Wb25tqAiBcluIsvLh6DoGCfRBBtDTtlgPXsmq9Mn92VVc9I/IKeGPdP5BjXOUXoKSCK7XatP1H
lc04TwK9OtCq5hzfQz1npQ+0eBHJPTXzyZ1WwAI5W2p2QY30IALcG2qOSSRwGmuDFdMPBVdoskd2
gy2pF5l449BUoLeg3sAbknPXYYdKvaay2ytCBvfUia1rsqjd0dwVhsEmsC1nLQoy2kOHzQFCSUUW
nfHZ+h/KvmzJTl3b8ldunOciSoAQ4kbdelh9n7mycTr9QqTtbXrRiu7razDJvVfa22efKIeDQNKU
YJEgxJxzjOGfac/ois/gy+52lpk748Iq/RYO+AFM8GaGD8MMyszTHm0CqAIc/AibW/F3drdu1INM
qNut+P8/1O2Qvwz1yxncjvGLHTW4daf3rfnohxBZNqASki9o97YB8Yezyu2iX0AoIT3eGtwIlPRl
nv3Zhcq3ZjmNeCvS3q8HSBtEJE0XLIf/PExY/nVidBQ6k7nydlSqFFXJ84Xg5nXUEb7dppO4daHi
bEK71KUo4hcob5Z7w47y+wbSkA5CQSc1MXbSphgcZIEYfrEcLPu9rqO9ONkYEDU6D9MTgNxoXW8q
nQAr8Vdf6pHHyJbrXet8qx8ZsNtjipmIjnprGECv04kuuSgZYmWuw1askyLylvMR/xoYXioAt8Hh
3dGxU63wlVya8WoeijqH+jV1u/BuHirVZrEOI6OcTTzDu9ggIdqCYUIfhGb6MO+5afu+95s6Mukl
d1M82OhHG/XX3q1OTMPcRqWGW10JltBlzPHEg97NeyhaF9xUIZjUqeg7ifegLUhod4l1F04WJeTV
dmHjtEtqLLn0HnL4W7KyY+e5U6ehFAgQDzxfSBFVulZ30rYvoEkpvxejczEEK75z7V5CFzsKNdKP
65MbpeBm8pi/d6v+mRLSKQ09mHLR4QmY629VZEH1WTneAWW+YAM+CFInvgeBHr/GUexeMCGtqUQb
YwSbc2o339shSBDpa5CRV3hlvZTCB4uBmwXHKuXT93wpXpu/9pLYfK+jvTbl4jUMh3TB8sx9nVuD
LTO9x0Tr5Oo4TnIF77U41c14pCqIQyTXBon4dz7mMqjm9cGSzNr2GoKM6Z6saNNU9S6x8+5MpT6K
k2ul8pfcVWDSmEamqr4GZ4UwrGB/q2tzu1rKmCVbMqGGVGcAXeQA8VAdjRmWkBMNGp6sbkcNXG1v
kx4M1LfxAju19q7ZI1/LlDjhOB/lkYvmSt3oJyEvooRSafFhdLMEDW88n8LtJyT4ouzA/nW5VSm/
uu89Nzzdzky7frQwQZMITCouGNnWovIXhiHcD7+qtHykkVqgqyIT2ngjOEBqszbnX0WDuq0H0b0s
08vbYVmj5M4okbd++6Vt1RoHJrvPtwsHByl4/3W6v51drxzvLg9eaaz5b+j1xeR1He7m4ljwAxg2
uglM0+1dCyIJRp71b3HdPFlpljzFkGw8uIwhQ3eqh56dbeTNZcQ6HMmfst40oDLay6zgzxpEd2TE
hGUuG8Gqc2Q7xspw8myhIcD32Pbmp64Z1LmbSqLwxg1yRcCcXHrmYyX66l6C9KqRiflIVa0Jaq8g
C6Ij1fVtUOyyKGfLuYNjBY+9ufG1NsHEiRQ9rKvbeE+DgxM3OcArYi6oSB083CyGMPsrVbUjXIlp
31ZbGhxok+wU2+oPaqTTNSLziBBucDcfvbE7ZJtFYk2DSTfpLowXF7KnjRfHb3nimicq9Vgebn3X
akEngh80Gn1wRabKihqpKodE5oJXfn+gYjIW9s6N4KwjEzqFDsg4Nj5SheFC48UrR7ajEwCtBzsE
usenJL6puuiFRXZ7Hbmr74ux++53nvcZ0u7DGoqAwy7oUQy1sQLpFnI0Y887FVUGBT4gqD+Dp5CD
EjdrjkUbIXXNus7VLRT4dFmCLwQ+muX7Fzco1HZznt4tNz9B6OPYqmLxIVHPjmuIiZv2g4HTLgL/
heLXAVNfda3zpwJBtp2uIfEDL633NBlQaBtrwK+8/mLAyfk1dpAAmXT8R2Knd006WK86bgbogVrq
Kuyo3crS6g9+KRL4KRIG1kDePyUDlHEVBDq/Td2hUcp/ROjuZnAG4xb1N76d4tZIGSAJE448kgaY
LcwE4LM07D9BowJczqi/mXUT+jz1XIQR4VCbzQSw92QGdMT7aMNkdhstir/5RHQAyeMBNN+AdxiL
bPieuSGySz3rBbLDJZISzWxX903yqWz5yS3M8CvwPOmyQHr0RbsWO+fmgNCaPURf/+rZpRCjoJ65
CJC2bdtsZcQxAkSBSj/RngpEMu91v6n7nV3ATIZ5s0g/xNkMYQ9HMIPtPkT15hibMzwazij2FF6b
W11EydaOUQJm8leMjoxplLSsd1Tfx+lCjQjsXoq2KLYC9AMvVlbMfFYileY6sWW1RxYSxHnTfOaz
wloa9XEDAm3LMz5N9hJ+MqDUkKbgDDl4lK2is9ZT7vwyFB54sMsw+TflbhnrhR9p/+glkB1BqkyS
X7LRQcDF7FbUgDhhfomgIWiv4rFfIYfKP97M/MEJN0OQusueA83ZIVHjqLO2fQo7S63BUtZv5uII
IjYuKpyS5bZPujNHELimJ2qkTeeCMAygriuVaLQ+Md9H42b3PlpgG8Gm1aqBx0tayYI4syA/dOqk
WV2oVLO03sVeVi2pSBs4eUHMGdQXXnpI2JwsahCILfkkJUJ1vxljtpg6/DzG745il9B+LVpwT4YD
Lx6NxDwSN4MPddJdAqzVup8eCmj0RZMvursrIdr9yLvxyCD+usbk6B7DOgiXjRz5qU5y+xMDXfpM
W6dVfgALZbEKkDX3mcz8tOQnkwVbaeUtQPXiKz0xdQ3hihI+i2vDWHNsglauWJBEX3V2zkvb+9Im
oF0dmzE6sCxVj1NHaq+SHBo6FtKF7CgR+yTFOKK2xPcADp8wbLqviJZ2y5Z74X0iTRNiriNYRu18
hIhy8m7rQJFFQ45RrUwET1sw9IL7g7NVT3s2PlU7pSXcBdibW6c9O3xzmh4q7hIwoWkDUkwdbGsk
9G6dhiMoqzETNVhGgN/fHbce5plr6SK0PvGlzX+MsBlWtYDTlf6WadjGVyjLTRpc947HnC8puHYh
pth9scaeLXUSd9DSC7pdI1pjxxDpvOsACV8iLje+ln1/Ig5tT4G9M8q7L6xMIQcJ/IXRxdmTAvQe
0G3sBVUB2VBMyU9GrN/rbq20pxir152qwAzEMVECopEd6JR9kaYnUVZv8xlPP0UUIPsiiyzUOygW
xM9eVpzy3PCeYhA+HTCjTE9hN3yZ6lOGt4UVhvwgXFCl/Fw/IpCxyM263GH6689Y8Pfn0REd9KF5
vk2sIlqUrI+HBbW4YTQumtIJt3k3QNfMgA6C9Can1lS81blJOuyQ21Zd22lTg1gf0QvUUZEabnV5
7dab0rfaJWW5Ub4bvoGvLhf+nvLbbvWGG49bhtzhRUo0rTdlK8+uroit1WulMXsEhmndqcQx1tG0
F4jhfY/qfteKxFLQ5yBXchvj7jlIhA429egWz1WlvtvwMn6PynoDR1z3xcz8ZIX8qeGipYRnz8zr
jUpdsbTUaCx8mZknSYwI5CimsgOPHNY5wYGqaONOXmTaQ5gCWq7FCCFaJK9uYlcDrTwB7iiJi+pA
AAD9G1uc4cjJL940/SptvVpjw3YxdzAlF0af7Dkz8JYoE2igt3XAIaZjxt99PBXSEs5b4YXxynSc
7OIlTB7DMa/XvVYaWG/gxaHm+Z3X2Y8hb5snGUbN1vfzbB9kDpTSpsHIYrShuB7Vzhtc+/HKd0e1
cpkcdqAQpBx12nhKlWvfdaw1FTuA9x7EuwG3na3IMqSLD83jqHxA+5Mo2yOmAYAhFB6uUAZ5ryvd
s+HHexWK9e80K3wbr9qpcZxC8a4K2Qopi53xCO8arkIXBcWKsP8JQlc7xHotvMKg8gQixeoawhkz
11GRGpDd3uzspeGCAKHlrfUMGHh74FYxcVNLuA8rSEPcigIEiriu9jm2A2RIS+Etk4lhHFKtn0Rd
BY+u06Sndkj8JTF6iz/rdW6np9ye5JnggV+DyzeFKGGxwGNrfgXfhkbOv5Xeu1oM4HrBHyJ1ovaR
yQqEQ9NUO4Tvtm0IRmPb0uFDaIK8WvsIZOHbcPzCGZR5ej28QC7mvZ4SMcCROdeT/ahifx0YIzAG
TZPseBeFGwQ5ENeTI+ZFxMrBbgNQSJKmOzPJms9kETYR38YQ51tgsZUtZ+r5xmD99rdlIp5HvAwo
GUd6O0uAGi4UNdTP6JLq6mORWuHx7/Z0/cuo+1vrL31vxu00VCkNvR2D8dANCLpCCr089vAAbFRl
2o8KKWGQOVbj99y/K/rO/8Meyx+2I+WzTk18WQa9f0IWeDX30VlhrNUApBI9b2zg1TY2why+p2kN
pKcFTzdtUm+0l4y93TDTN1x1ATKJfVZC3IcDed2JrIZA8aDfkdg3O2gyYG3eZs+c1Qz3aVeBmyaz
N6mD5OIoKYszQPBqjbSn8lPlmt8I2miIb5i2ku+3Piwaw5XhO69a4I9JqDVkGJebW9Gr+3IDeeRw
k7pBcHIGQK+c/oWy3/O8hTRd6A8XyWV3sjQ+ZKLSN9/qZDaw+0fWmwtEC0pkiOCRyLHChFuYFyeS
ocmmojMVqdVuge2kVnwrWs/U+ru+iQgRucgUCFQNdcEyAetKCNBaZS+PpWZYak71XSVAGDA0r6WW
uf1DJ658gB7tCgy3QXYNgwnAoKMTmLod/k0BQ7wCrQa/Mwqo/g2GmzwHaV6toSQ1ngH5Sg+iSMR2
LHL73o4LZ9k6InxtLfWQpTn/AWA/8hs9/T0s/+zuhhrpG21igcgf7wrwI3hwxXjZyWlaH9kD/Sd6
/Kne4kps3aKa1Ye8wcruge0+KgVhpJsgUVaEzdbRIchwRwgS3RrMgkPww7gHgw2YqApk7cO5siid
qDtSsRny9yJBD/F2+Ng6/Fyk1pgBHvZv++YjcnRKla1AbXtyalftvWmBhWxEKLLJMgvPVKbNZOLn
o9rHiRudTCw+ic8g1t0fvpOH96Lr+QMbkwuRIdiqs7dIG403ZDVk4x9A6QX3WNvOVlRtDTas+hRW
08r1r7HAXzFbqboQGy1rew0PJRKE+4q9RDa44fBc+1cV1uDjxuR/BkYGMSi/DeF06ezziFRxiCPW
9kOT180yN1X/Ofbst9Zzkz+sskH3KQ7lpCU+lVjyXXgQWu0Dh0GQLcAzHdTgRukGhElaMzr7pvGW
Gj6fF5RtYmanPA7faJlGHwgSKNeFtNvkQIs1j+MeBBi+WBObF/F66d5Pz0aFV8XE/EX1Ta8B7Zjq
eSeXN1Oqh0xniheDVy5A2DtuAZrJXlzIiytThl8zHzBoF1xslzgNu4sEgBqpBk34NYY0gMPAvWG5
kb/9uWdiRuO9yuwXhZXNGRRM6oxVrzrjCyTeOb3xSdpRdLTjaBNYWfmYpnF7LxIXCS0dlEF7+FyW
lc/YjlqN1mlOQSC/zK1sEN9rgD+OWBzhq0VwA5KX8JCRLW1AXLdxOmXcUSkqPbH613/97//7f771
/x38kd8jjTTI1X8pnd3nkWrq//mXYP/6r2Ku3n//n39xT9rScTg4LBwP7CNCSLR/e3tAEBzW5v8K
G/CNQY3IeuR1Xj821goCBNn3WPkBsGlBCdetx3e2N7EqAEn/0CQDYLhau98ROkf4XH1rjdX8HRt0
YXIEYmWb0Aqrc5x2h1QzJ72IMcy2knjlIJfKF+FQRttZZTCJmp/KwBFfQiTC3JYZceLEK0RjMgiE
gJmINkHif6wj4zJLVwz3+AHyxMienTaOyvqzPW36uKk2OSY9MDL92ZpW+jPI9LOd0zKs2J1MVMhH
ku1sQn3JmAaAmgJb/POl59bfL70QXODOchzEoAX/+dKDHi83utoVj00XDTsEgQNkTZnjOuNG+Vol
CJpMy4luBA66lLy6JwsBzBOg2gxpYr+3qpRvHLJQfhinYxPNht1riBUbB8epw9c0qqxVbCfd2YUk
5rEswJMxIDb1aQTpMy6v+D6Zgn8aOd6TKfOhNBKkw4keM7Ma7nQY2wfOLcy5gDS4/+G+9OxfLw5n
8Pri6nCkhghHOD9fnE4mpUTqvHqcF+micIDLz/knRCjyKxRl2yug+s80HUa1MjY05VFxskK6lroO
BbSKrdB7gw9Yr4WTKbCmYWIKVQ2xBsdpPlu6OrvTGhEvxQcVs/zFMQpIBhUdTIecH2v3PjTy6h6J
9hsE7J3HfGLTL8FtC7qDxD9SHSjDkm1TgP+RWqlDFfUbZ+Llh9cMqrVVxIHbs7MlnFPxfnQVWPt9
Bchj74Mzw+6Saln7QBGGzSO0653HX2y5eV8Lay+h3PHL0p4U5izteIepkeTnxjYAOqmD0wPLX3Yy
efRH1XnZUzNt4CksKicGARgKWSTaRQvo4SHzCvVkabPaGOaYr6mVenddOvfOQd57N/sbeWGxtcWb
5AO5fNu406xsNhtqKC0W/oc7gns/3REOY9LEfweK2S5gyK49PU4fZirMLNYAKpng0cErCvJxrL90
JuiVCWcYlZ9Mr7beaBHGjbY/BY7fX4zQwxLNqCAFGSdnUpWdVWJJPHaWh6XdyiuKYtFMam8RkgCh
vVPGEJdJyiN1ogYq/tu6ebCAJf62riWybAZbpju3G80j49I80h7vE7tcqGhAthUCRWzHZby/Nf/N
Zq7gld7+h7nn52l/upgggBKcCelZIKLzxM8XMwkrZqYZ8x/cvh4Qis28hQn8wr0VGR6SvjNz3aae
es2Zs6a1LllUVQiUXsc7MNyCeBZhxEICe9wWuxpxhmmerabZ9cMGIKNzqyHeBgOqhsYHnE5mCHda
MKpllZigd7VYdjW9JFqQs4UaWGa8NyA6E8FLAFp3g2u1jIsCXDa+l14F8lz++ap47t9uMZu7zHFN
C5S7jNu/XBWsqHigmlQ8MMjlnu1JMAPUJglS2CaVW+JEDUQcr/riGokxXX2gXs4haEB0yVQH/jwA
YyWo5Ila2XcH5MH1olnVVWyAizurl5QKmDug54AUcnB0pozBONi6unBfbla1QHaayyDd2E2uocKP
QYoRGcGOinqq6yQQSuFg/62O7IrJ1TQbT3ZUN9QSS21uvFYTvffCDUb+iGkYuiJWEIOpS5R7aolK
aGz5FWS4qPWDtcfrGgK53DuF2ppugeELbqdiE1v1uFMOElWmepb3AnMEnIpgTcEXPwj7JZLxHblo
a69/tCYASQEgMkK3+FKaSlNbN0BBKW3gloNEWBgo0Dt3pr+HuHdx0U0Emvmx8Y8ycz+nSjcPVJXj
1bVKEcPYUJEazBQQKma+/fM9Yjl/e3Q86G14JsQFPIfjK3xq/zAPDR7D626wy4cwNCevs3qJ6yr6
qjokHfq9YPeI/ERIz0MCMPj1wq8FGDEQ3/dfC4SVNtBNBUuGK6Knn3t6VcvwATOcvMyIgHEFF4vo
4go+KdDVUlFG4zos9PjYhi5YRQK1iSZFvCI38jNoYpFqOhXxhdHspDux3EzFrAL5aCmdfkdFAI3e
h6QipJDXEVLN1tLGXU6IoMi36nU0iuYD9BpocayMqmoGDsFRNe5TDqjbDL12MhBJQAnMnKHXUJvL
73zb+QC9LoK+Xusu0/Mh6DgDgDnI+7YS99WyXH0VlhfcJS3wrz1APK+2tqAUzlh2QoaC+2QG5d4P
C/MVrCLNBnOqvyWzOAb/eYFYV9dI5Du1+IKgesGbt9uwdjDCAzx1p2ELnQdwxRenWvMReaOQbhzK
NnwC5zpHfg68dZVb74caEQHACtwl2C+i71g+qUU2lv5z0o7Wyjf69E4hN3Sn89ba00hOgwjgbaSO
ZcGDV/QAJ0Mnq/X7pQXRODingU2W04bqnaoZ1rVj66Upxvc6aiC7Hr1sxux5DBltIWJV38kAHhTF
dfYFBPAHUoZs4ubo9KP3iiRGsYzdIQR+AvKpblOZuz6Cw960bBtnILMvMqoPta+eAWZI7himw+uA
DyNoXkDg2snbJ8S5AsjZBflTno01ZAKKdktFUaZ6X7dIHKciRJjt+7pmm1jb+RUednOVs9R9sMo8
vWOluzWH3n2gqj7ym5Vv+ePGnuosXtZQ7pjN/S5VF6tQe3LWQjQI7Iap2JPDKKQI2VTX9C5yo1sG
QDgWSxLUba+GMq9R5cCpl9d726/KH62VvNnxKIF5rf0lPtP5fWna9ZantYF8oBF0DUBxbopI5w+/
GydN9n1WlFs4LNp12UIST0XFQzGhUZAGCZXkCYiijByijXWq8EihjjYOhAPIVoyYpWRUIibfD59l
nq/GIR+e4wQADVkKE7EWfLFjdcsB0MjxIp3IDZ20WAFY1B+6qqkQgevaLjnXcV4ua5N5V/CThltb
FhEUZ/LhlFjwziMl0X0UFgIFIg/lV2Cq1mkW8B+B9o5tg4gMdUc6gHflQRhtkdA0bv55JrR/fVti
1cCZzfBiEKZpYk75eSKEG6psrN5oIRhvwsXa+QgvEWQAdFP3XqjNHajC4BGhuhbaUWHTPo2NKCF4
A5Z84RbmNW4V1gNdmX3LcVciuYy/3CyQwx8gUO1HO3eiWCGeFQ2SVXz/tN6aSFX0JGBLe5BwhDDu
MqjrbF5H2Mg+Xmo+JBcdNtY9NTBEQO7/+TKYv65Lp8vgMKwbpn9C0Bf2h/eB2/fI85ZMX95z2l1v
QpLikWdQPgaJF9wAtjWCL/P20KeBveK9Xf46GVCPIkWSPz39YQE+O0TK4uU/nzI3f1nnuKY0pcRf
TmLy4H/78gTS1ITQYBRf5gX96LsVmNCD6At8wunklAfbTrItPZ9t/6ymd3xlIpXq79UBeBvnambr
6AukNm7Wddy4KycqFTia1uTmzFwverYccLnk6XoIaxAHI+SxUokZPhhB+b4HIQS+6jRgHiow+WqY
9m52ChJ5/+FznL4fbp4QB+90fAZzfFjYwuMM5Z9v524Y+6ganWQ3+IB6OUsboiztCKltFwtNOJDc
h27sIKg7AU46ndwj6a36dLPwDT4iPmT1iy7wodpoAcoQ9T2knEIQTKd45wAFmoePDsvKQze1UpE2
AQLBg+iDU8gZtKr+6q86JwFO2DS/su74z/eANXkXfv65eHilC5YQbrkuMFk//1xALbIBkaxgN2O4
7GI5e2Tg2/fOVqAQuASHSjVtkjGowQOO+nZQwLSBoHqRCLA4BroFMR9z4bYOLHs7gMs5xPcCoLsf
yrd2woTJ6j/czfgj2ZM34MOPcZiFX+J5tgUPD5fyVy8Wg6pv7kZhvU11wg8acuFLZAohg61zgs9R
5oECD4nn0q2AlOR9tKB6ZAC5G3AxIgAdqfCzx/IUYkeOuJiIOTxniIuSmcoddQxCuF2omDugpa7j
joHUMcJquW+KAyJmX5FsFf/IigsWjXgjqcBGRMqXrxPV8BKeQf3A/bTZZKwsT03augcEkbttU/Hx
HtjsYIWp3HqZxmkbP/oxju/jWAaYHgWCiUVxMYMQLxAwSLYXJNqfZZDkBwtPtzm5hzQYqAJ9Ho3n
CrwbF7KiaioOuhx3QD+/UT1VUSNthrb0VyaW/cv5CFRZT0PWZt8utFLBluo+HEy6zVYPcX38UJe1
Kjs1rFw5XQm9SepCh3IA/tpaaZV9rCMbw6nySQOthcPi72cNKWp8E0rmbbHSKvcBAwtiCuQYVBxN
4DNlqlZA+1nOKS4suOsT0wdNnjbaI5VzmQfLJjAjrG6HderXAqpqYzIsQaCMN4poskdXh+555P6d
4CFKU5VOfXNRN8yBVoiTIX4T8KPBsx83i85hP0CC7WJq5wnWi+iJQJy7b1zILNMY3jQQiNNBWqCd
M1nwtEx28I3DAT01Up2d8DVcV+H9fKTMGzbZMIyreYwIK954jO/cahvVCZjipn5WLdXa9Ex3PY+Q
++XVhr7lbVDXHKMVgJ7FlkblY+FfojQ4SIc5+RJwQChSFP6wS9l8nCbw+QnSLS9kTuP0COsvGhBp
Hqjoh5JPqB3kdU6nQJsyAJ9GKqwT9QpkYOyqAn8TOiuqsy3AERDrvpB9xCOQc/hmuKJrM/T+Fzuv
o5MENxzmmHZjhZw/gOiRP9gjqLCgJ+GtG+GEatkbyQKKLdmVTJBjYAPCBjXSyLLytRXzZuu1YBOu
07e0S9NNP/Jozw2r+JSOPhYgbvqGDMh6JZrcOkJ1tH8w2varWfrJG/KisJRQjXmRgZfcYXUqFtSg
RP+jLV3jGvl5chrrJl3RAeAZP8opnTFvhwuo+kBj3+NPQQdJ/ae88Gywr/bpNi06b1tzo/gM6e3l
wCp/Y6U1oKUewjhGc+ziErEHDWfgErNLvDcTlwFjjUsGzyNbFH3EyqWPScw3A3WlVlNE7Urgy39L
xdDwkM8E4dV5qAr3cAkfzUV6mj1CECPa+BYceVQsVcXuAGnczbZND3w2pALyjV/b32g0t3CNLUR2
nSW+ws1Hy+j5Q2YfqW2uUUBCZMh4m09VGo064JsFUivTmdspvq9AIgLYUI2XJvyx7+c8+URjBOu2
dB46Z/xkc/V+zp2Qd0gnVvM5T7fDBtwG+ZqOmjrIYB9dF5H06QDThs4b/uZuPq9/Omfq1NfG3845
SCoQ9iPudteoftMZibPVlbcvEJsDBk0XSOwwWiwtaHdIdYW0VcREish1dh61SCMHWlGlkHWbLRuA
OmJHBlBtm/JCpjE6ZFRv/Ei+JHYIIWmqY6AXDU+0O9cWrcUWSLXzlZGswggvADt5jOsSeI4KLG9Y
gqSPwF2mj2UGRcrOu5IBkgbsNQOUak3FgiXWAzqTIXWBAphcdWGnNlRXSwSLdbSEFOqwz9t0+d4N
49Zhg7wcXYJ322rTRxY4zd1giu3NIisHjZ+p8x2NpcfGO+OKqHZZFsWR7KhrFfSQY2N9vac61bPu
NPD4dSxHvZd2ma7g2Y23vOmdA0tUdg76Civ1fuWrYi+THPJWTGWLNCyGP8Jxkyq3/jGk4zd8QVuf
ZI7gQlz5CjnhIL4ba44PS6sJrr0PHhnVWtkXy5SIFaMTEmbxpdNYb7Fjg4i/GbMHOnI/5M4hjnux
BzXgtpAC9ELW6B6bOPzD7qwSYVID5JZCOucIb40NLwITaDpIZg9J6S2Zj5wHo16XHMQcKbIs3mTA
LqDQnsKf8NrIHhc5RqJAGFn5d0MH30oou34WPUuWvBv8xxr8lCvIMDDAPsb3YwPFXxx+OW6kA3kF
HgKwuTDsPiFLGABnExkFPx0PEt3A8+V1sfGGAgzmYD/fVOAAWfkpJHRUa2LBPbTmG4B5C7+16lev
BtQ+BGvcjsGX8cnj4lBm06iVZy7lCKEju2/NOxUliOVQT/gi/bAcHn3PLA4uxKTX1CFT29GK5RdA
S1II5HT1Hmn68mn0xD21jyKGT9csu0tYwD0PdCP0zqcjZV4Aoi/uPuGxa/Y9C5NNaVX+F7/azB1t
2a4tPeYHk8HDBZG/z/OJIGt2YShcuAQfBGcL8ZtlPg2IxKVDHmn1aZThsLMABd9kjdavSTEsyMCw
gc+Ddl92BPlS+eBJiE/RoWoH4O0aq4b7ADkQJwEGzBU1GE698TBrvmhp860EVek2THrjJef4y0/H
BMVduRpDmSKEi4wfaCSX8+XKIay+QL5L8CAMKNT4k4gw9ahiZPzAkfTajCLY9mNR7aBCMnwac+is
TBc6ycCrAALM7CxGw0MKXmwtRrySnhGsei4HKHhEyCfY5UEC2bA58I3otwPuBPizBEKXExEMNZiB
+2j0EOec3qaVETsPxbSRKdZ2pR0ba3p9Rl6LBvktFH09v1CLLBq3OXh/ltSJrFpk7w5YTp6pJHrt
QXWjw2s4z60tlrnmAQiqhYusmOeUG8Y1CYqj6bfBS+/muDgAe86+yKoykebEsn5NrSIL0pWB0N2e
nI/IJP2RFpJdqDSNaCGL4llNI4KeDsTq8F86JY77J1g8DaE3CVDICbmn8qSdFqvTtuytXefqO2tq
ANYNILIPzUZf7DDpi/1YxNCwQ16WPPmO9efuEAqo7Iz998D80vEAZN+6zeAE8+xkGbphs5R4R25L
m/FkCTnGrdVK+1IDb/IwViw82xm7ezdWBgJ+vc5Wc9mCvxAIzbKB0s00WK2gQ8riaxp56QNC43D4
h94fWqRos7TM1lZT4zajA9U8/6aLxlwjE52tke9sg4lLxC9pYIh1Zng5hG1QLDtQsvthUpyo2NvW
DjloWEXlvvOoxmKdDyp5CcIKkYxJ1AsL6eQFaglyWzH/vTVO+2QFxqZhT60tc994HlZ31NUI1qPN
gFhIy+IezpdnOk6meHmgk8qm8QEZ//1JUWsG7yOdlAGGTywWknLrDyM7UZbnnO85FRUC4AsfXzIz
WQCZzDQCHzJDA8OHg30ycolM4DbQbERjRpORk2XjqmyCNT7pl0hLih+RBzI+28h2Txqgg6nEuhxL
NLCxU0ma9t4eWTKX0mI42UHe3VOb33h34OuSd1SyAvZYglpyLiGr8kX3rnmhNhVkX83QiWbWcAaF
ecRGeHeeD8GqdIFnwz8RNzgIVquF8gYkhEwn5+scnAVmKo/UqvCeX5gZR5yGWqH/jmcqRaatDtiz
cL10mbFzI6pkj9BY/jQKN94mBjNXVAxS1pxl5X92mYhwF0OnNBjANkaNrMGhcrv2Dqo28qc+afON
iuGip9bOt7NTPWBGm/s24EmR6ROZZgpU5XDUY+E+HfT/UXYey3EjWxp+IkTAmy3Ke5IiKVIbRKtb
QsJ7+/TzIUu3S9HTcWNmg0A6lAUy85zfiG7oNzg+pGTfuZCHAsMR9H9aD801NbAWSJNMW5Nfb65W
hc8voBxOYwHGYsKxYXuvrIRHU9VoT3HWmwdCDxOWcMs1VIAgmZF91IM4jDMYdcQR8y+aN2TXKhJX
VdGUArDozIZNM7ATWlqtqGlPwQTiLMiq4ousw+jqm5XpALGWqsgbMI1fNkKTvMCkwVrQi4anL+NH
DehUIDB3lEU5Qi+3IunVF1mjCdZ6k5UmW9kmpmR4Igxy7y57DCOG111JJEkWXcKeCPf3L7MzfkMq
pz3L6lYB1sgftD/KYthUJkwj6AKyKA9Drb8abZpe5Ct5M/SKiNkLyhJvVB5Ua433xpo/Svo0mKO6
MdSu3/CkqbZ5WzhrObAvNOVl+HH/tE3lzesJsjmwPK4yx4Z+S9J4p4sp/yK7WzmJWV2d9V9v3w1N
9kDWVy/Bb2oFXxQ+frjC2Qllb8cwnhJnQWYr7vFRJc+S0dmC5BsvsnSvwnCDtOE47iDU/hqOzr8B
dHzqVygdHEQ5OpvUhOcwgYJ96mM3ux+Cxl0MF4Kj1xXIzGQNcnfjmP/qZ3jdsO0cjP08UUbrIQm1
C/ns9gISMFsnYyr+DA4yzPxoV83+v7bL8UzNGZu/tNiS5XLWFSmiU9fCzZfu6I+iFNF5FKEOIT+z
dIamSGeW32+PVjm2AZa5rj11PLhksG6Nof2UKWHbFUi01bW9kylhVm2XCSOCl5ZVqOwVxM7bNKBX
HGaDt717KOnaW99F7bNnetVzaqTvEglTxqG7dcrS23ZMnaRk/cmGVgnJuNg9dLZSpc7Ogm1LkkSi
BAX0ny5SYysZRbVGCmfcTEORTL7j5U/oHsYHCZC610mYlD22zfpu7obnNwCRckQB3VZdvjSElMVs
AtnNIc6g+2e8yVYsxjA4xtchTYZwO4bE6UplQE1T0wv1IhJvo5EdezKWw4T6xVOYld8nvU6OsiTr
3U7/NVTWyYNqK+N6YtN2swy0jiPEqU+T0/SvVtI1m7YSzXZYiqaiOQc7DqOVbC3M2LtVtXmUjbKq
7Pu1Z6jasyzhl4M875QVJzzYf7+aqm2jsLafccpuX5Tk0un58Kwt9udDRgrdC1rVl22yzg4VbKyi
gYDQ0l/WecmlrTv93MfZ9THQnkbVl8V/DDRyi7Q4g+CDDYQp5l+vJAfEWR7sC91102vOOgHRBY0Q
VujsFSXXT3kw2P/rjBX+VnMC0F8t0SMiaUQpFhYC8ICh6q2zLHWjYp0wxvhDluQByP+0inE63xnZ
gFB374YvPfHUZbC8TBC1ynJ3R+u+SVDdXq7YCss6D4MiXmwBSCrN8YCc33X5kWJkrdemsF0kUPn6
5CGu61NqGMpFlqYBHu04aO+yVDtDf64Ld96lZM7OUShwlFwOyd9nVuR1uzapPmWPVKt+9ZDFKU1X
llnG2BKaLRK0kIBmLGt9D7Xs61Cl3k1dGrKloTABsyIIC02/GLwbZONfI2C7/pxLHbqOlR76BaJg
aLP5bKJ+OevNS7bAFBwe7fumJIwiO8i6YREDUsDC3gc1hWI+O942dy62Na7sRI8AS+fmVR4Gb8SG
DQ/dbY+hEht6GoS7AJ2npcWEvzgahNRkP9kKuPC1x5VtL5W1cs/GEsV2T1JYy9PQ2PdlgywvrUoQ
/gnmE/69wEso9wb9y+MsVCaxLpc6JaTVTLzfWx/9xsI6Y3bzXQxD9UlwlnQIP/+VvKv+UpGNlPU1
HvSEzZpyr45R9SnYJmVjab/3HQseJDjZci/1j+E5LjWnGmj2U6ujWDPj4/SVjQQC6MtZvdTJM1kn
W2W/oa/FP1tdb/g1tqiDeuUNQt8pswFJrhWIJKHEfwSAspFVj3p5VthteOlcs9l5VjK/mmlwUTDp
+Gs5ATI5yBNM4e81To2T792KPOCX6OJOHJVae0oD9hCR/OXkaePNmPW400CAhN/UXg6ywZh1cfT+
M8Llk17vVCAH4xYwHsa81oux3Q1upb3yUyq7IQ3ztSymDUhji7CNL4vNmLBNY6UQ1pHerQxF3w5D
HIMdYqgHwtGvuPNOSmtor/LCdVwRWF2KwubCXk6sPSDCi07w5D4hMLYphT5evYUclIxYhKpWuO5h
PZHKDlrT+IpiGJKGSVauNC81vyp2TrRWySt4bpXxtS6bz8ky0qeQ+OfrvwxStEld54VuX3JstRUl
TlgrrcMQ1CV3zDqSJ8O8Zsay97ZhW9tM0fPdBMab+DiTrywajcnOapl8ZbHFT3U1Z6J6nqbUPOqp
p6yQgZo+VESTVn1nZWdCLv1XMGm5iWeC7CVKU4Fu5o0fnotoL4JP2dnoFdlLDv63XoYCFyTXbEE0
JOm/mspFXqFsu18vK4v/eFl6NelQbCtl0NbkD7Pr4xAb6MGV6uVRk2nM4z6YrFVdW+VZNuAukl8h
v3dnFWHfjzzjXmaeecMlzN5nU2VtEzKfH33drNMFsxQ7mBiEZeueY5Rgb2OP5fkdzMTIoI6Tt7Rq
f43Uguw+UnZI/x5Z6ZlxHynRTlhMPk9Fu4/wqvijyXcjglU/a5wo/ars7TcLlY5N0Q/Rpa6U5FQr
o771LLv4QqSF3JbTm392c+fLUUkxfXZijr62BOPXoMrEVZikVjWL+B0k2OQlbgKxCrO0+h4NLioP
ZM6SgBlVKZuPOfIqNFsacUMusj+4dfHJoj9bV6NJLArjJfSeJvcbC04wtV30czE6SWC9feaZ5qyC
woqetDbQ966b2PvC0EgSgb/HpncYP027wMaGuVVTgs+OCaHTLO8aVFrx2kMhWJV4hOw1ryheVVJV
0D29eVWaonwdpkG9tbglct8Vr7KHNbr7cJ7SJ1ll116zil1XHGT/OeytXZVp6Vq2EsRvr8ijPcuX
klWuGNdY7XTPstQKw4NvhI+JvHYU1crWxlMZaVjejB0aBSDY8pvsOxZZfc0iC8Z3pBiY6UTZK6Gr
a5/mxTcjAiNtIulzrF0XbO0MqaPRim9TMKHm2Zn8KfDy+CjV77K7ooFNGl0W9rKILoNTtMNnYXTV
Hme9Ziur8TFdt2acwaXI9EOhi2ojL9or1rHgZny18xZKnmEewJAlL0lh4ttjAu5unB5/qqIPmAor
5mqiyS9lC8pITD0kr3xIVnZYd3tUvBQSpEv5/zj4fqnl1f71AlqIC2jcFqivLIoNLcx+9CzeYg0x
sk4rLV/W59o4r8twMO7d6nz8rVvrpr93s1ksHVTWyZcpkpbgJBH/ipLW8xtHwy+hnc2vKs67OXrQ
76rqiZttV8Kfl4co64N+58HN2MiiXVnk4QkUnGUxMN760G7fhVGb1zELE9KYXKy3LcjEHRKHce/b
5Pz/hM2+VvWc4ATAplOsed4308BNDutE9QWxln47Jq1yCryqO0HudrdGVCrP8YTgm4Dj/c3qu6su
x88JMlBDVP9V5lhUjE47oNCK93AZePnVKafugIz1tI+Dpr1lk4KqMFYk7ySIfmRxL36G6t7SDd5H
pelvbuqOuNFw7ykLySyOK20HM6A7tmLGrbXPrU2E9uerujwo2L2P3xW7QcuamBh+kf0+MdRgPyl1
uG4b3XjLo9bdlxVBCFmcgJTtEyWJ70VMTo297jXJvTiE3KUZ1mdrtYjNt1QdyZYbec78SrG14pGi
Xdw7O6Sr9xVGivdWuw7bvUNE6D5WFA7rvFRgNbiMLW2yJ82kYf+4vCvoPRm2cUp/b80siKSdq6JC
ubR6XhntQ02Z7q2pFyi7sNfUe+ucxsGOFDtkjOXKtUMiBEtw495qaTg9WzqC4/JSIlKNndqioyqL
zG3abu4aZAuWsfk4zDvdCjBNWV5X6/Vxh30bVK2pOTRu2e6DKX/De2gcfViWzUUe+Hl/ncXGzWnm
8fzPHrKbgPLqk8hLd7LYlJgM58LCNGmxj8xM3b14cwvOqAxuTL6GgziKHW2rEPFTWSn7yUNYxN+d
CGSpLMlGW0F/ssuGbbyMf3SNU2JRaUwu7FEnz1pdfdVzLE0f125wZj25wjo2UcCMJ7sFMZzbCq2c
tbywlvHw8SPY4xks69PjxYIC+5FKKZ4SNuS/vT4UjgaRozzeyL6PF3P05GC5TXl+1Hehkh3Rrn6X
r/y4dpTr7orAmHa/hvMlcDSooovdijwoEU4rwsMle1pYZf+pTlNhtb4s61hl/H1qkUpDvwXJAUPJ
1ioAi/P9VHZty1TxRYsfn2z5L5dr02inByGpheUlp+U6dtixK5Jlc1JcJEY8faPFLmszdHC9QfMO
Vci/XBZtK3HYN4niolpe+F7j4SbrtdE1DlWtsowFfPWhNVDB7Aa4Myhn8y0jGiDrk8wbD7MYIQfK
i2PLQ44EXCExEBa0GqkAeSjb2DvXy0EW29aqtmoAUVzWDVVFkpocf+mrumoSmYqdS+y0ziVJm3Xn
GfOJSdgkNrY02IHTbwh8Ma8kOets2VG2aBG2jUtvsYx91MszL9B+DZPF+9g6tI5mgebq9yptdtOk
K2cgDalrZhd5mMwIwarlIM9kXUTCaA0Oul79owGpcQiIy1jZOVb63aSWxfEf9bKHHEqaPNjWLJfv
r/hvLybHarX3nQDiEpkj9JsOwbRVF3vEaTmA6/p1KKWBYgqt5GCH6qaWxUefwQjVleopw05vnNi3
NCvCULoOD06ZpbtBhOl7FCTPklIyN0HM36L9vYcHGP2/9wiUql1Pc4s8rIeCqNe1BK/aMD/rqrMx
Dbx2H1VOGiOO8Cg/RtR60u2NorpAj8nOsv7e2ZlUZ91nONpZXdc+oTUPs8XEsWMkduKR7qudPbZU
hV9NVvt0ryzzZgegbxFypa5YDk2dRhv22OpaXubeoDn4xySoac/qYuO0eDuNyqSu0jToVo+62BWO
cy8X0rvp0aRpyKn6cqSs/K1dlpsGLYx/XO5fO47LO5At8iCvaGvur7pHkbuOiV32cfMKR5htAgFt
7ZFxGf0ynMrLiBsjmZ2iUk8V3BTVEBRlSxc0ercO2xpuJb/yVlbatb2YgkxGvE5qtE+NoXmpIpVn
iR45B9dLCJcMdfKsux+yTdaAOI33DpHH1aPOtvDxiHLYdFpi1S8CrMBL8SK7y0NqeCzbVde5v4as
M4UaIxoimr1euMNey1QwMFmWXgjGpZeG2MdeoAJRBYU28N91OcoW2QcsZwseu0fHeektG+BOatui
N5AMy1L9WFhJ37wGGYa/VoUVnueGXzIrGj+1DMx6bWUteegKU7o0BCCRN9NxqiDVs3AMnxDSxKBR
gYGZsHX2h8yc/oJov4KEMoR+2g1gjQwPzJKJoEAada9KQBKvN2qkOxykt9U0iQ/Ksu6Cu1RsjHEa
X8sGMHlko6yvucnhfiWMTgmuBAg+dtx+aZZfgzlDRLUtT4alk8d1prQkO/SfsjyThyZqir3ZGIg9
heHF/vtAaA3u+8hjLYtcfae6zadsfNT/o+88VmLBtv3rNR5DReL2Rzz5NvLaj3p59qibSzc6R8hm
L+/gH6/0qJNvJpmRXnZxIfy7q5ub0a6yc4S2Qqu5IAyLUb0TGtvRzZpNHc/g97Nnz4HIqRSt+1rm
+lOJ/dJNJZH62nTa7M9Om576IfNe56Br1sRdHL4DWs1msLcGy/+NvhS9xUt3VoDgyCvFfa3hGyP+
kI0WUkEvAbcLa+5znVglNmwhtzre6xyDRc6WDBRYBlmWp8ikD0cQrQvvY/TesgCf73QcrrIElfNL
lqvD7V4SJoEtd3y6l2xnn82F+ixLXkKExEY3IDecr+DPoQ0P7XyTBx0g7CYPDBWIAnV5Zf5qqEFU
YrniuptWtTobhv/SgqiKH/KE2j+uUKETcItDscvTCDP6v68MOd7b5AboSw8TTuhOmblBe8x+agHd
PJmFE+8n04FZ1pdAS5aDQVTkkmE9rwfsRliVUtcZ4c6o55HlKSXZN45M3a/tCLo69j5PHaZJsTKe
1Wga1hmRre+o8FSa/b1GaW+tJpl+NpTSuU49aTXZUME2x7dT/ewHCw7n3P6AkOXupqYtjhlmDYgA
Pk5j4NlH0rrNvIpDvTi2mo1316gEBywdiDlDqLStunwVPTBwZvj6QHCvfM1Y4OxqrLDXsjWDXHip
h+ydYHTarrph9t0ual7KJamKyszsWw4ujn3oYQoAQwpbkS5Xj40WzPdDkg+/F78rs50h9KuEJ6JC
8FKWs2AuxG9F2fCPunTpV7o5FrRyiDa3G54t1r4GDjQKQcZjysTGEWoNKzaKnzWrhglTNdX3prdf
vVE1XpNuNPeJYwbbtOyDrwo0ghEozfdqRnI076f2GquZcRnJdq6qesxvYyTUZheGMNFyUF7oYQzB
QWsSvCIbPXjSlwO7puo6LES2mHD/Bgwsi/RmwDWGRtmNKfoH4ev4KK8hD8KOAIGHW2ip4NKEOeNt
jpShaUzfjLJEaZNEOq5QXbyLehDhQW+Ja4yOw7WoBJqvTWATiaD4aBBLMTNboE8GJkyPBsW2qosC
cNOpcpRz88b5MMIArWVROycbYvHXoftuL9UBHlCHbgkOkiWofBDM4V6D64oC1qDgjmorZ8jD5mYI
MxI/S4Osk62WxjYXsXb6AIetVmgQ+ko2OzevBSHuOmb0XZ3Sl6aqlNcSaNe+mU19m1a58pFbykp2
mHDYXndVYp7lyCAHqiOtV7AZeck0lfzuLyuI1kqZ7RLjFtuWfiMiOWzDTMFB5O86eVbHolot4Yzt
5E09HEJ2Rv00uvwxGSsPVp3qV694lQWj4AHhZ4D+DmPh/OXUU5dsWHenGxMG3/oxqlrGh0bZ+80U
ODvZIN9KAPYBC58QkfnFFduBiq90jXif8Hy/9aUW+iT0CTjX87RzqsbZyG5uQIrANj3m3aX1/z3K
6qPqrcN8STH0/glxov4JNgJSHwY+yWSSzo/6LspJFM+zy3aQbrIhSVX1TIj1IAfJej4vog/tsIS4
HONGtpsI++DaX1VL/ZCiOrG3Q3fA+aGEDfL9mlu+O41ir3sPfJ0RivbQ4Bi1B5ll3Kyy+TWab/QD
9PBPI+x+cLnwctf5kwqAziJNIyxcnKIAQ8+HNKBsaPvxlqeJutZTDTBw414mDVU1qUgV9/ouVCP3
IkuyfqmSvbxZBLt74lfPCwB/pi2+lJMePCvZCyBhKC/LYcaSaR1XY7SVReCii41yNe2qeEbY0u3O
jdZON2vOELIk676CUjUfZGPkjNMWF+Z8I1vxux1PWY4Pj2ytMxS9JnBcslFWwbQAamtON1myAmIM
QXMO2N7k+nrxm04XO40eQOk6BZC+ksWHX/Xd6EaWx6VPUyntSnpaq447wo3Wpi+ui2ynrmBkypJ3
/qLA6mEzMb5NS0lWqbr+jkxsepH9G/6yO2zimXWWHi4woudemATwuZgHmQKRDZBiOjY6enTFHosl
4MjTp0yfJ9Vm9WhGF/JS6po3NDwja6ezsPV5bj6PdV8CrtST1ZRN+O0pPS4B3UfYWt5TcrR52Dw7
cLvTaSLbmmbOziS6vnUdz96aRfpRxqUCSN9WVoL05J507AEh4OjZC3i4a3AUv7kEus0WhWZNNw00
LszxKs8UC7hRVSLgqNv8rLEyZNi3l4vosbci/sQsTSiWyBlT8qAGuB03gbl2C50obrIgyffO+Dx5
y4rIQ9o35PWRwJiKo6HX8+pNj2B5I59x5P4ffWBsfxZI7L2UqhEeQjf79PrwDxGH3i6ING+fBAqx
LbbDzJIR/6L5zYqmdGcvaAa3GQ9xXfJZ0c9xI2yKTcufkJN6KmEibgWyB0kA+rzSXjtD++Zpuuur
IMLWZhcQ7VQcvzZIEKkTwJ8h7Fb9wN1DlCDHc6rFtgvNEPXJ81Tkz8kT+vosIACRiNgAenYgnpZj
sybTsRmGjnlZTePTCGzRF0V76QjHh0Ts/0qsHInZymg3YaFV27JVMn8wAZjqab9CVxKgU/Sp2d38
R1t1O/wLD81s3YyyVk9eA7aVyanfeFGd+1o0/Qy6P+oc9WX2vj+Qwua7aD5RGdzFXv61zwCT6GUH
Fbd40UGr+UONubyufA3zZGXVFdNK1WI/Jsw/0vwD3a+twTeTe5jmjU7zQ2WZsLbMd9gA1RHIMbsT
zF58M+4JGSjKsNLnPAVgZX3TI30G8M2a0osKsaLDJ2TSTZkzwU4ZZlNVmVwjG2T1HJK3sxI8Csai
24EW/UMZ8vy1C35WSOjuIKG9KURHWSfM13IkgJRFi+DUmDJ5zM5a1fQreEw+yVyhykR4AYjk8CON
w/qqTQZmaOlr1/fam+EcexCUKyUQrxq8kHWBssF65BlAxNM8YC9+NefxWAgVJ64kuw4tnk8aFJnN
nPBjkOjtdxF40mMUHryq3Tg65olBUWORYw7PnRbVLD7bahfZiA72ffcE9GNt1tMACtk8aoWr+GoU
ZSDtui/OXJCwnIp53QV5fRTxcKg7sLlILZGaBb6udOp+GOCYFWYO8BVcF7L1ZPsjBwuVkjRR2+EW
1+PKEAX21XWAOeOaI7rK3rVdhHZmpK5sEJAC6YX9PMNjMLEA8rUg145sy93V0Cks3YP6QAzbN6t2
AsWhHmNPwA+vqkjfVFPVHLsE4fSbPK3gvaX+b22zrlKRF3a/a9TuUJQEukBHMkpeRZPN9wuEeATF
ge5n4zzsIHvksJ3N2sfqfURHY26Owov0rdWpN1UvqyNA8pk7LHKxS2F/vG4mQCadPv1grrKhycze
cyMWNXlWBj6zX3i0dcQV8nAVlA4eVKn71wt+Tp+xywZucqrIz/Xvuu18EUHn6+T0DiFc1Y0T93+W
DT+P8Oan0rQR8C3RbiYDX+SLSHbv3eo0idAPxnjVFq95NFebtAOIXHc/MgfNEoC6DrKpZbmZlci9
9XVwyGZX+RIg8BtM0UkzurfcaostyiWfbZ4qGydo+PEQdkT9p7+otuhJ4ZOo1priSxP138LabFEy
jOxdYpNQKYduG/R1vuL9JqcsG3dexBeSlWi26JnVX6qCL0tLxWs2kNfXK7YugdglcbadCSjvbdGc
s6xA2icp3oZSXYnFGwafSmyi8Ewjo5ls2yI41yWqEgk3o6r1T2WgfUS6Q6imqU8q+41VN/f9Buai
dVR0RRCzT8xDKhC5qNvqp9CKwseT2lDrn6j0xP5oxliTNymGqeFzmxvaHoXeOuysNQrIhdN8UVPx
Xplq5HvGyNbXza6RY4fb2hjQFw7BptZedtA1FgmJm3y0tTf7XeJOK6c5l23qu/Zk+8LLMXzPSndb
kO65dkAW67Bpr7nVEc1FjgQxNXhYrVDRpGy6N2L6sS9668MoQhhZhJxuQvX2Q4rmidscC2X64Tno
X1nepzVk2H8awyEn8+RHgnQxk/O4mizgfIXuuSvC0OOenVdKdg01mzSrTvHQ8gx2R3OLeYbud4vT
p5Fq7xC6R7Cr9dmcXG8dlz3eGQnkVDHEJ3nohRWfyI6e0qy2oQ7bGTDe/oubQLAgsuRntuJ3bf0z
Nqx3a5j+rPWWHFhkngFjn0pYiM5EHNG03WqNDsLXBrPRjZOnr8iKW9eR6d5v67Tel2GTPWUTODwl
6p5FN/tml6WbjEXdWoeYhShWjMOXNoClzexVp+GsXOnCQBDITfZ15oZnbGkC1H6M6DR7mXUIWKkd
RZRox3gwYGhG+Xwq4mTY54ggn4GGGztNiOnSR1nIYhZaK/CYatsPGCOSa9I2ZZw4T1kbRpuwvlQd
tB5T2CRTMYBEO4MlcV7hcxgh/rtaUJCrNlHJm5tA4i0hrFfb8LALnEX11jT7XrHxG8hj960lab+q
HatDbT9CY7gDBmRMWDIhka9+nSt2TlrVFx9KRU7US9rxUFqmtYby2vgtj8uP0YLpE8Fr+YBW3AJO
BvsAThXXv04YH0xgOCtC1foY7a7Dw1eoeGta+GcQF/kIEUTxeawPH8TT2bAlVf+heUHvZ6CkPjwL
KSRrduuPsOARgY5h9QGFbERUG4m3UDGOGA7qV/QnPQISTrCWxVjM+jVXYBGN0cfcJuUKXpIJpjts
t5U5Msma5jGy2RMHodlfW0Rcrw2f9TS69RbAGXtlJqB16WVQLVPHurDWJqLkPSlzrby2CV/ZYK56
m3eJxFCClPc4oJGMKEwXGksUFDUfoFHAfkMc9OzR1FY2kPGtqioNxinNH26fkmJGGwSOf/GFnM60
7dETWYMUsle4YRl+rxnprbIGx59EYmwSQsC+YfU7vUg8PMnjYTuX1z6ppn3XxMF15rMosX0Gs/iW
RoF4IpDa+WhSMWXVinpDCh1Fv3x+ss2JCbuopxWBBNB1KHeTmGInq/Zxt4LM0G6NxQS1y+MVjPjk
Zg9dcfBmnFaRdsSDpZy/FV2Bz0gx7ypc+TZT6b0DDl539RBDfOH+D2YQv1PlCj6KDTYEw+F2Bq3t
2JsgiUI/SAm0NjU6OILTbRxDGRIBGl/akD7ZSnLVl0d3mBK4srOuXndohyrosDFxC4gPBATQYg2s
Vedljq9mBYlIpoc2DuyXofQIqlvZtumM0h8KghqFF7rrBAM4vyGzvGmi0l5Pbt0fEeqwL7HQYv50
M7iFhnCZZvJAzVlC35wiPudGBUjXOE9I0216a4pPcDuqHQt/i3d2Qzet2msoZgilCU4ttyriUOWf
pjN3GLEJa98jRRNFMSHkydE2bRsUuyIU6cqM3xpbq57CadR9ImrfeHqTYR7EdMwtv5/60o+aULnZ
ZdNdR3tU/Jx0/aURg1ih2cwHV71jhPVGXhDmSdr6iWg34IYO4E9Ro0CZWxhoO5qGMj2alz6itK6q
JVfojVv+EuO1bcg2YqPoHcPAxTE1cy8Iue/6UEn93lVvJgGdjWFPk6+1yrH1ijchbOect8qPeuSH
Gi3NuJhllW+aKfmrMcDv1IiK45zzVHR1fE77YfSVeHL8EZeBlnkfVQimFdXOjhh5B5spwD1I9DCl
uyDAdA3pDuEoP8zRHE5mAHxrLKNV1I3WqhH8T7pSz46K6KGAGgRGp7E4uFOPM4hbVGc0x65qzZbK
ACpiYImoY7kBWJYVmcjsUz16OLqMLJ60um92kGw30ahAWavEvM+stAFaWb62TfGsqADeENhudk7T
fGoi1VdGrZncYSk3n2fe5m6EJTeHBzfEtWiJiXZ9lGyQg2YFH2rTWmX3UXqROMJRUslezd+axgAr
x7JgzU0BhwKf9dU8jrgPdd5nGuSm3zo9sQ5kmsYUbejGvpEqHa8jIEM0i5pt6obvDmI1m9HTcTMV
6WYeQ5vNcM8X1Pdia4eBuhFO+o4h0LiuCJltkFxVN2kEmrBQQoRW9PKcj+hhNQFTVGabhu8gCbdV
4t5ZtVncrkQQ7YjBpccE6V1b1e0Ta/wzZpctMubxk6Fpyq7kRvKD6SkFwDFksXhu2M+GFolmwyVv
IuCVtFXDjlWtdVb67OxKIxx3WWlr6xiAjS9c5GTjWyhGi+VN068yEJJry0meI0+cbMutNy0SueSt
M3XbQ8fbz47qwfhF5IRnOFSaPsm2HcLvc2cXyHnFeDGgp74NJnXTOG7tQ1dOt4Fn8SQJRLhB5elT
Q3dnU3XN8EXLCAtlsG8qXcfqy/PwLDUQ/qqCeFxj/viFn8olxuL+Qfgz3QoFp4vJWDspGJmQoBxo
fafG0aRG0E4PMmA+o3iPiM/Ac10pYAMBtbf1qmdJsa0sFMwrlCBAhxftS5VC4TJIBHrk/OsRBH06
mpOvspI2O6zBeP58R2ZhOIk4fVaCal71qhZcRGN82iZ5+Lkvj3GXiEM+8bg2FeBcBdmM0jk57DKh
np7w3l1ruNCtqkpDEakIoM4F4JSS5tjqOSCvMUXTMaz8AIHVnaqwZ+krq74frBkUhFlkWCPZ1nPg
JfMWjiZmGAmE1G5W2KmPWQwQwKsOWF52x3EQ/VGePQ6hbXbHLAY6BaeGmdoh3A6+fTflqbvjxy2P
RqqWR5t417adi+uE2O8RSaT5GGds2jx4SSt5NbclGdCl464iwYgMzYnohesT6r8KzauPSZW/125G
ACU3h3o/RxlbZA9Ws5tOyBJ303EwOrTMnQYvXFvLMt+yUGfRc/PQK4shXrkbpzk/MovkbILGYGN1
xbsdgQpo+7Dg+oRaGnx2M7NYKVERsZdyg6M8sHxlHRolV4uw+zZQ1Po4dzV6WYO1q3kcHms1AbsY
/Q9fZ7bctq6t6ydiFfvmVlQvWbYkO5mZN6wkTsC+759+f4TmWkrNs/e5QREgKNNsQGCMv2Fauqrq
4j1O2p9Nm3ePayW35GWKZgvt8ymYXZRfunAXLG6Ucp0ht9yluljzcb/XdZmPnDSFPQbD0RYfkJpK
BrqNhtQ/qwuysp4TfzFykWt+o1bJoW1nEu7zWhuSq6Z4MW72/GMk3yxkKFGCYAbfNEHgM0gtJ1C9
9kVzSRSGCyR0/SiZgmwVqUGwm9NqPzQVwgo5rohxdBhaeIkKkzVgsKNxlGeAmAd5YWf+IG1X4ldh
uLMvNxstKln+BsYqagFRIhUC/fu9yD2WVoNJvAZDqiNAB/0YwjH3SwceW/XDndMfxF1crmyAhlyv
Wy6rY+p4YGGDGoUHea9KfSyO9VLIqixMxDx4zJdb+b/tDjCi/6P34HjNdhpCgov5TisHH7PlbyxO
Or8xUYXb2IqJwEie7Psq80jq0EGU+H8XboxY+rSqvRp8ZuhUQO4oehB/2+kzxFOCDOCoKe05SLvo
kCoZcu6vHTaB2y7qr3lQnhPGgSMq2Tikldl35OQEgfIGmlaHx+ysvzZowxMOV9yNk9TKCmA06QQR
z7egynLG7jnbaoO4OmTFguyO7/pHrbrGrl/CBKplZcdRIBNZ1/pp0rC22UFEcO5dzTvs9S54yax4
9yQNEvuBXECk7IeDUtgJr447XcIJQTbLURpmTcQZPcQbqj49BmqILnerMK2CjHXi0hzQglGs1UzW
eaWMgLRcQ18lnjDvKB7lZZkcvWL+5GbjTwNo9WAOOd6aetyuI1Jk+tB6lyGcjR1B5RLWmB+zhFhb
dVO8qhmkxp5llB+mZbzqUlG8WjEZZ4SsEO3PdxDt5zVZGI9eCD4bI8q2eNzo7pz8Beq/PgV5bPpY
IufrRpmrc4JwhqEVypeSYXbrjLV7SPEluuKdSU7amtufYxLunLnFe741744TFjtegXwfEEf/UuQB
igmx8r0LzNJHnrYHMRqmF0Vl3dN4/aZMo/C7KKMPIkk+Dtzmt16EVwRRnV9ZSDyN74KeK/ZrGjB9
yUVcrWoV2zazsX8QmXeJBTBGOWrb7QmW3EgNwnHpKohWREvWhWiSg47i/NrJzHmPium8m0kdrEFp
GutZaZsN08d1UQ7xTq2WeIdHRCon0tqGnX0B6I9dYdjfcvgkRlxE3wKltGGCk0zQ70mpFgt5Jdqo
hj3fmkH91jbaX/nQVqiTQ5gk208eBq+W2I09dICGfI3mcnIN4ySD3JpMDFKbdsrSU5WVw8laoncT
UN/BqKu919fKB9bXm9AzCKnC2FsHXboZRSw+QAr+CDGaejFrXXk3VEvBPkMdNm6XgWy0imib1qP7
rSZ+XXsu2PommE4EPsU6NZFT6skg71HkX7souX9vvMHwncTRXlkBGIe6jJpdA/fsHpktrHcy4b9q
5IMtL/6sMSRmPq0ZV69Iy8V7xNx7Rh9ejSogtKGE+c+0/IWsQESONCpXc217d9DGwVZEDoThasZj
a07mV0IMn5PeHuYpbO9D07rXDmGLKAfPjNF0vUMJnOFI5r9TTvYoc94JubR09aw/dsueslHWZSG7
P49+tv2vPyF323Mgx3nEypSDIPIJ+2MxNX5sFgN2x7Iut+T3po9UOsn6H5vP/c/usk0W/2qTvyPb
Jq3N14ZajivWdinab3le8lFdNlWHKQzh1P+0Gr3JhGDZnypAdjf4sf1Tfxz6KMOJNKBiKVuRhNVR
FuXymR3MAvExWTeb6T911KuZRfbxuZh0cbM0ldfBzQwfEJG4ybYysxndY3PYyTZZqHDT1WgIzo+m
zE7eBMPY86AW58aDiZr/o03uyJu5Jr+zaB0vP/5oi5VmpWm9eni2seL0EbM3Xgsz1TaRW4qdVSI1
XiiVdVFLU70EmRfx6Rvb77WrfckAIt91VRmPcxBmGxsDomsxzSyfxLRC4q34FoG42MUYQO5JjMBa
hp2Iyd5a071+3dcpsZQgf7GLvjmbcbpz+caecPJkijQn6QHm2C5hyX/KkWzdIe7ykdepc4F+qG4U
ll0MK8J+GdoxZoavviRje0QMJTvh3htiqQOQGxTVvDE8zcb0JEM/rpi/hw6yk1xo705A/yVva/Ub
emv5OhzsfKPO2hvp5o4lZodMY5GMfoO64c6sCzI9KoJMmg5Rjqn3Oul79aNyBgCjbbKwKYgkpfhD
YUEljL/i8tNouoaVMoDGTlhf5sEs1xncuVsaIVJQjsUPYvnTSTbVQu8uXpodZE0WEIXFtoH6vZb9
ZVvb6R+e1ddnWeujYibDNL607eSBU2vDdZElwy0PgxwabDRsFDEMN9kWFUx2AUddZM3DlfMUVdkv
ZGj+6TCPSFUTlQSDsvyGLDL9dzRY4VX+jFfO0UHFunD17NB32D2YSp0eZFvFe3tuleDiNeTwp2KN
XqJ40+ZMxcQzmbaOK5bwBMO2bBNWdM1yMqiyySp6ULdp8VOO67IpGubJV0tN38lqPDXFbSIq/viF
HAtsHaCSxLxKkCtw0Le4jJ193DC+ItnyH9Dto0szMz/Xgq/P9n/3I8SfA4c09K38vWfHXovuI9k4
VjbZ4KPgVLwgGWgejHHRz6micSXbZNEXavHSLoWIFeCc+jQvmk9Qc/6749lZS2ZnX+rq27NJbk1p
ULw829w4+6V6NbOfOvJWbt3EL4VOyjjErPex9WyzlRYQQe0dZQ+FDNOjWy6qdK/ogGFaHdXxuDQx
Q1Gz9kMQCNoEzBm2sqqFRYYbQgfv2rGajzAIFpDPEitcOkdDmO3jMARUvVSHsCtxDAZnglQTa6/Q
/jC8FHxbYRJhXqomSfW93oDcb4fO/hjzetiHCjM2uTcdm2Tf1uW0FiZc+b61nWNQMymxE6JzqqKF
iKSl9rvT5yzBvPCLrFmZltyXPIGsRW5gvxumhUpSm11lU9EJZhNZOZ9lFcSU6ePh+K1C52Gtj5X3
bkW9giRYpGwsz3PfNaZGezVnUierBVIv6K8xyZGdDYaLNxgMJ7kzANHx/lXnse79YTJ4r8ryTV1+
NGmZ7rael59lR2yJmdNNHc5IGBeuZNvAl2cTNqhQeazvvajsIdHwyRvlh01+m1zdCQh3Lmmctocu
4hu2Pu+dtNmGTp+C/RTRLkct5F0M17Kss62nYAydDovu5WDfCRJYJH+1blOAyvpQkp7oVKp+7UTC
133Ksw9LGyfm+YxymMakzMUN5zRH0J3REU0/emUk2eIFX5CDxoJjRPzZ68ydrFXlUL87xoHRMdrY
eFk6oIKOjq570LcSpKjzIPxoRiJZaUVKChqNvtdy4fghOYElyuf4PUiXTZSa3ZYw1hIbc5nOZ/ep
M3Lf1DOx9/Q14qPum734wchCT/eGqbwaef210xWseNxqeuWkkeEoRuLVKWsXxYAWGZM89oVdQjXU
0RBENav43ub9WxBU6jtOhhJxs6pNL7hnxLWSirm6qlRcn0kDXbQUcitc5hh2Yb6IXKSPJm0MoqNi
9Le4SX+WtmvsG2wsLqGFPtzEFPeUVdlfzL2bn64ZXvox035hs7FNvMZisfTaTPOKCXlODrttgUtY
ycpDXPmrWPDXYV6vBN4YH2bcHCKAvD+1DGE45S3FxuSm28UJZd58W2jEaXMlzjfuEJckvaOvTPqq
Xe9CZAhbL0SfPmnfzL6oCQTY0c86/K6K2d55jbag83N3PanECPM4LDDOdgnaqiBj7Vm/zvGQvw9d
vLAL0/Aoq2mF3iigiTPMe/st6CbyUN1QwdUwxreoNhd+WdxsQQXH+6ZCI8RS8j12T5g4pHa9J+hX
b8yFVs7K3Lgx9efPz+QgSVCsAUFtYoVEP0mtdBXrbUTwxl6Z+hXXwZuYGYEMhtqtCPQCt+8c1Jei
lR+606JZm+VXi9XaRz+72rVt9K3ch/Spd+rw0F6N9mfH4Pxhho53z0rk+bHI+OgtY8JFGxPmZd+I
EByxZlxNl5qK3uKt6oncL7WeZPEtx4lX1tADLm+Nl2zDoLQ+2qLCbDfPdnJf51nq1Qnq/aNWmtW1
HeaDqSYqshb6PqnS+ZItRasOpzludcI11Mqu6be9q9hoGen2ZdQ1hzXvlK2I6KAZIBuNZU9s8Y2Z
puyU6bV9UQeNvcHUzhszinoEa5e63CULEpjYPPUXWXn8VFY1FknVgjBqNoT7oc8ISzYhhmmuVYcQ
hlAOk9Vi+QMkAWyOXmDPZC2AE1EdW53es6vOhy6c3h9VuUery/4YWcklS/u/zCIuDhkRr0vfV/8U
KGA6G3zlKv9fOwbVG190TuXZtzUczVg1o1atAJAjLbL8StQSDBr1GMEAMxCvRuKO27CHTKmlqnjl
TYIkYPfzdF48jGSb7OdiDfQqq25lvsG4I8qwHP9sn6sG+aLaVtBlFDVTuUBbh1MQwjilyOM2B2AM
xXJIS5LIS1tkMnoiBCSAc9jte2blH2VQhRdZ87wpWKCVOJIvO4c2VnbKYMcspPPuXbVz/cXG9wPE
SAvohR4VsFQWx3dZCWtyTOjVz2dZ1VqgHJDx0p2sllMeH4LBAzm8HImMZ/Y6D9HjD8sm25r8qE7F
TdasbCDEOqCJIqsR3u8b21wC0cvhoW2VR7gY9kpWU92x3moouLImz68V+j61s/pNnnu24LxGK1bw
01zOewEWTbpWbmS1xFyeRzPH7Uaem50hgxQjBLXU5K9FQf+WloR4SSyTWrO0XPWVqqmPNskCAslT
xVhtFs1etckMCcw/P5yxmFaxEM53AMSnmi086XifGmv+Tdziy0Qk9FvZQRchKR/e8fnmU8/UcIVH
Z3kBwZHuy8IOjq0xh6cgUKI9ech8XyDi+apn8ZcUebbPdnJu5oRfu+OWn3lW2FguJ+NRKzE1dmPQ
N8R+os8DifiGCD4LA0248SUd8xgkjhAnUqS7eJzf7Tk3VshxAt8oU/ulnbtiXmWVxuPNm9qn2ass
FNtOX4mGIpEdfHdQePT7BAa6O1Tk00TVA7gCeg6HTkVjs4PF4rXjCbD8fKib6ge2mcrB0rLp3eoq
HrvxTcMP/gu+az/z2fVJ0KPcXQbb0A5/VV2WvEZxhG5t6ihbaPrql9KKNSat7VZzdfsjtHekxNKv
xjwPW0OJ4o2rpCeheD+ZrqtHs45+mVHxoxtDk/RO5ew1EKNk2VyMsxAaG+s4RYEJ8oMXGsnfA0mi
dLJcoEgVyUqHFzupRm+th6SXKoAAt6LYEZGPSflhet7mMeYvqBOTJdC+VrPw9pZH5hPge7qpQuQx
TQew0gAWvmn64Gz97cL6vgy5djPU5ggRvVqRhRJbtSAiZiF3SeBlJN6rMjevHeN1HP/WcTwxrkVr
u/sp65A/HAEo1z5xRmWvKeTV4DRVW7jzOvIggXH8CdRDvaREwNboK9nr3M4XH9n5wOcRiU1bfKsy
t77POh9tmvRXh8Q94G4nJGJKoZhjeB69+OeUY7o4DmjnYrX4e4YGU7a6hxugaHyrD9sryVttZ1VW
eBRWTlQ+Kt21yFXjC8jPH4MVl79NVDDJBf2Kuq6C/B0SrC9KxCGGtlupiNQdcO4bbmqhRW8VKBVZ
k0VltdoW4jzBsaWHLIJSB+kyeqcAssoNGRUN2F+8BxuxifFieO01U71PpFY3nk6uW1YthBQvWYwW
/LKzB114HwzI2KPdn2WTAftg50R2tW7cRLt7vdGC8gRAtNRkk2ZYCL61aXKUByxfn4PBl5m5S7Qv
tGBR+yy7+xQAaTWj8ipreFKJTeoGWOgsO0dWNuSr26OsebrW3SMlBSHgIEkv23Q8Qg69l9uwaDhA
FkxKtrwa2IsuBwhXmTZJlaigEejBrDp+63SyD8tOZSnGgcCfAmngIHsQ6h6OQYEK1PMnhZseEV9N
HuecRUPhR950n2LCHZOl6fcmwBotr8NjmoV86Yo2/m23NrrSzJ1uTmjf0uGzxBP3nZimPxnWiDVJ
bryXY/kzTBCakPsI0ao+4pTeHsSo+W5r+BkqvTdsZN/c0MWxwqbGl3sHlUwP9uvWLjDf+N6XgGHq
KTt6ITMIqGjRTRaIoxSbKgmKTfLfNn2KspWoPMS7bT26TWIE5RV4aH+buzSMjLtbdMY9mRUGfTAt
B1mNFa87aDPwENlFG2zjzgdscrLo0T9vSCOPqLTu7eXwStRb4O4Bguhw2yqlc26ySOKG0a4ZxoMj
YufWoo1+GWMFmrkOAK0wBexoHGl2sjMRwfCKlhxrmqDNfVC/zYYLNG4ANv/ze3X3u8iUYAOzH2AU
tik3uHQ6FndN96jKttas17XG90zWMDEtdnMFwO5R1QOOmrNdAHDjVTaNxkw6r4tVbD0qcZdt0xwc
tZwXQ9bqVun3rVUX9OCPyqK3p9cScMjLowkWJI5Wg7cynDx6c1xe8xbtLHvSzRW5XTLFxiBusvDU
cKcWxnyRtTFwm0tUu7tCT6PEn5slClxXzkruLSK+8qmlEzprknj7bDO85Jenqnz0+rK5ahGssl8O
3qJjo95kwXOEgkdPtvrZFpjDRx2p4xlFH/XWiyA+15r917NDwjoF5Y2m2T3bXOzK2vHxo00/IFiB
jJBvjfZ01qP4rR297MI3MLuQQj/2kCCOsoZRpq2u5KaXhjetNdvDH23yMKspftRtINZaWWWAfHLn
Kgu3JkroQAiAoU5bqSqAdMnF1MM6gaN6r+OgvAdJSXjNi6OdbMuinFhlDMQ8zIvSn6pAXfHsBwfZ
2TTwaC1QKTZM4D+lih1WyjC7EV1U3+u5vLUECl/Qe63vRYLIrRkqga9CB8XrYTg5ndlzAdgZAp9a
k0gFKaXZ9V2d6vi1id2D3Cmb8BnTCN433kGbhvIymePJrsOe+zkYH405lEdvrDtQQZPIXmpRbvJy
o6hDuW4ap15rlpgBHgXN1lQM56VPoGjEfZAs9mMbfNy+NkZQwIfvz0HZv1i9QLE9JCcFL+FH0MVb
K0TwILFY6RTMALxSq/ZjZH/Obg6CrT6ovYA5oYRgutVeX7fMQfyG2Ufu4S+kZ6sZlLA/RgpE0oCv
ucz2gY+BXW+CQVeV4Qhi4kOrnWgn+CAQ4FaBpANS7nv9pM5ozbWaYpBcgJ3kKrt01L+w7mKwAb2w
Lg31knXpATNq5Vx1JfTYfnAPWQ8BzjA+4maIWf65rJNBe2Z96N7nzNKOExlt4h0twUSjWGX51MKZ
WqkjTrqoE5O+nXAD8Mo+WbUz30gWwy9qf9XCxntbRPgmSAz2VJnwHoVxNptY3SoYo6yK6Ms8z+9k
hNZRq5Xbwm7dU5/hBkMggM1nMQ0owNtGdUK07CsIixEXurbflk6Ij6uuB5c+/+RnwiNyK8YK3efB
d0yDzG2haOeMuWpmjerVSPnlocrmk4XgrAgBiWQKlouJDidvSvaNNtTHugvqDfaRw7pxHHFO3Xpe
q63+VYz4B4CY6jZihqKhzuXVAv5xrXTzQ4mjap+h1nhGJhFcCd+UTdo47bksCqIk+gB/aw58UU39
GSDBvqsRZGzrxM/rcudlo3fIjalap8wbWFqZ4crATcuv+25vVQsiUHTaxhzsZAtA+AdSTd8XM9G9
SZbc52r1PnC4zkedjQgez43dKMD1krY9aZToJADXQkuCFXtn8LU3bNg26o8q0Sd4dWZ9GgAaHJQl
4GE0Vzmj1pZpNVMUHqOOPEgaIsySJ0hGREOrfujZ995WLmkKzxdxFD+Nr6CXf8+uUR3Jv6l8CZMa
zTX1OBWVdjNheJg89qR77XpIwN84lW/kYXTu8kocxcgMI9N4f6cQX560K5HbG5ant8wIWTk9mhRO
9IFRLxPMhBiqXdX1LrSnH66puufRTVqfUGAbEgp9gB3wViO3ZDsH0Yc4QgjINFqOaVlRL5GSrxAB
cn+Io88mK3HJjsw93/I+AbGCvFW95YL+rlMsYkbC8GQfMOVoK+uNwIi+ikGXrYO4uXtuA8fMbXB/
U43iENaMg7Fi+vPQN37ZEROo8zc0TdVzH0XauV0Kx8Sw0oGEmearUBfBxuxA6oWazgpFcTrGXqvZ
iCRxfUBZ26gQnwqZB5QYIhSFCGX87K2h/NIia85He9/l2Ng5LpwmXZADUUfoqR7T4xfRAOSZr6xI
Wp+8Z1WaF2zNsxVuAB9prIb8ecdaINTrCXLx6+gRYK/1biIrLG4Iq/D5bCsQSoHagcM34/MI8nKF
bRazChaFXaLC4TFbgtdzKra2t6jPVv2ncIMMgTIDeKOrp4AYzBzgYbALZ6wadQjzq06DytT+GiAN
RsB+N40HnK+2HaLOzsrMW9VHaLrYqEUHQrlTMGDRVAX5SPRihAhILJTufaqm2xjazZlQY+bP3YQo
Wta+wl6+EWluVhZ68gdv0kGB6oF1cGz3qAS9d1SSwD1aC06nirvvjeudy4hh1mwUhrG0qvYzCktY
qP49AETdVV33N94HBpxgW2yUMpleBryKzg7B42IhEItUv6eOewL/MDHLHgOu4PD3yKqd6IYAvhTH
G93oglVTQKLI4opARStMsm6lta/cqlhZid3ugK4XgOI8C9ANH4MtZOajk5OU0gs0t5COvZdW5xLl
KbR1Ese7cmrNXV9X3l+p9w6XqVPb4Ods12s473xLvQUio/yMjN7PrUwc9VHgj1ipzZqVurfvAZ7t
LHCg4E5ISSkBi7cOwr1jFQQ9VHPNnPHFG63hLR3QKHKoISaTbFpTvOeZYp+eRTUUzqNqM/M/2DUU
MWy+LlbA3NEbLHCMbgbQs/K8bSACzw891Nc0hj6fJfNKVwWvYmAap7mOSZsy+/hMc32Ti2Q6qjPy
TQhFXbVY/LIWhyioOmd0i+XDyOqMD/FSLOI5Zj5qZ9Ws2+vQt9OljZeRm5pXivZaR0x1qzrdlcJR
Qz91uI1gwg5Ky/qj61NmHlb0JUl1dA7N4s0yRns75hHr76UI3JfZ6+ChtVq8abpr6jTJMWR5cEwD
J1obBQQA2NjRybLNqy4M2BveyBOF3eMA4or4XrwZlPo6Y1BJYI/FWbcInGnZXmLA7CUjDVUYWKJp
LV5XIDD/Wygd+aIebdPCwy7DCJHUCkqQGmPmtYRZ8GtwkD1fEgHKrG/0AFtXDLfgSGAG6sGxFj1o
rEkMEyvOgGMJjZwRlD7woBanxpze1HAeoXYE9npElcaflioyBZPfm9wsM3UBmjlhCq+kQ3py1kAX
eWZxApGxHyYYKcCVLp3ZXZUW/6fcjJO1jonm7EvMXLgQ+C3wZxtnmHI4BbN7GVNNYyrYZa8eqblj
3FRfZuBGH3htgDYsvodDlH6oOS4xXvvpFgEPt4wSOEuooJ51VjopD5TjudqLLCY+YQCsPGUdyN5o
gGOvVspSAewZgBSY6tw8yp/BtfI9qkV+yOKSIXvsnDWG3cBDSCkAgitmv0AxLXIKm/fC9k2GvJdB
g9JbAxTAf23YJg1/D8mR4CUmwLpP5vBLiBQc4qPbCWu5teOMENwXvBEA7XWicXfR/00VP+3r36xr
2lM7ZLt6rPlMggpMHCyt1QSSUAuPs64PTvityEvjKxLyKHKONz0R1j4dlNtMEGCht6q7ylyMB+K/
1c7Yx94Ykq1fe/HsHcLIusSk0vxUR1apVXOE/wwQ4/bJNfXprKXx+6iySg0rgYxiCGV4MWmqAnRt
koa/BxToy0MBQmR1t7VJeIPlKu2HcEQ6/e4GR7sD23WRxlYmFgIm47S24OrztG/WRWp7b7AAnFd1
ep9B8L0ZgBHsXDTbKk6+lkwMkK+MgFaWJFNldU71jDlfmQHQVJRd0rkh8ycjBf5irXPRGX5VFv0e
dkTx3pl1sx9hi/iyqidOA964tvALVZoXpsv8P21nr/VSfE62Mu2KOJ1PCH+89TNgb9O1k1eBlMur
aLSazDBSmE7vpBurtqtdCQ3cELAzlASJuYzTW5ga7oBUsBOSZCzEypnHbMMq+tUgzsEovs6y1y4E
LPY9t98xLWsP2YKZKRdcXQjC4mA6r9GCG62NST0AjAgXJKksJj36oihGsIn/2yTbZfdsee3qYym4
rl4LnW6VFSmlBHo2Oshpra7EOthOOELurfA9bkAKBPexEelWQOe1WwNu0TDeESpH3RDPu4euhsQI
SdxQZrJgcGMHJe9FcEPu6IIUkuT4Y3IbcQSXZc0bJqucidyUb7RVwSXby81kJoIEC4t/b6gL0L5u
q6MgVCq7aYEUMpfNjkUP3Fo0eD0Eq0TRljgCrQIs1oasyjdHydeJKnDI/TT7ARTzcuGa5Rfl1hOf
aGuJOm8kVFE2jnM2ZXvZM3JargyyiOKf49vlR2QvLVSnle1k6VqeZYLWNAlYhM8WV7+daNSdVBhx
PB+S+3AAw/mzW+7faEbOPkeNWuaAZZHI6y83Y5bIpLQwvpPVLKt2Yano+M8s55SD+xR4Z+zln5Sn
gfNyGFUD4iR9tfHK8lMel44CjvlyGx93WDZKvFQekHWxFtLos20s9W6H1AqeTIA+Hthf+TRAuyVD
PU7puFH1+rvEA8tiAEbd1fDriKciOZJVg40ZUeWkjPFus5FJ7wfOK1TF3z3MxY3XhNxRGwnRbZs0
d3nv7cR9HYj7bOfaYFi3hgi9PabupLeKY+qw/GtDNNueNw3ssA6EuhFrebvk3ZBbJR6fyUpuyqfA
CvWAvHK38oo+P+Lr6IE+k5tLARGBZ0PZVXi9M7YMyQwQAZgzVsMYgf6xKY92cKQAiewa+fGxOac9
aCg72su/NzYNMepmHbfJ13nUj/LKPa4S1NJVYaXTWl5reVWStmD932qIrywYAHlP5BFyS7Y9HgdZ
l4WR4hjSdCEQTUQfh+4mb/zj0ZSX5vk0yD01kc9VBYZ9LS+FPEm9r7k+rSh0nwg6s1yr+tEutiHI
XT6ur5k7/QzwythmzAZ46u5albcwbcNtPkN0bvXppi9Dh/xsZ7Ht7GYxgwTGjm+lQudECbdBT8hK
8uL/+cN/nIPcxPYKsrse6o+ej7uHmgwOpb2hr+UQIL/vHXLjextA1nhL4fI+Lu4DTvHHW/MHqOLf
V9AgjVdEsCbnZmuEuTZvYjf8W+kydfO8wgyCR91xoXQ/Bxe1f8swsdzKc+mD6jW1Z3WLRmM/+00W
nttBV4B5LOPQ8lrLI+XW/9nmdeWMcECYrOWT0MfplikMS5flQdBHpJ1MONbPx2fpYFczHUzdH5Bg
28sneOysYT/lFsuSapM7A8ZH7gKu/D//rl2khyAEK+zlBnCFBZDyfPbm+MXVFwCjUdj1Im/D8LYM
y/JJktVnW0H0ZxmRLH12NoFTDWBW0jdHKIyRsr8snm/rH4/oY1Punytv2HuN6csn4XEItgI75Uvb
kCCQYyEL9maHQvfh+YY/n2XZJqtieQrVvt82gPR2oRNt5T5TPuyyx/P4fz+Csi7vmtx6HCPrj81/
7ZfVf7U9Htuysu1/hh5s5Ujwp+ZBwJVbpcBjihSQW2+DcF4+HLoH0VToLFQnfYsPBXl65gXyjg+2
jjGo85rP7dVhbsD68KwTsZjVAo/t5JoDShnq7mQtWNV5LK/54HZb05yZSjS6ulZFQeymR2BmRYJ3
K3kHU77YRZrzUK9FVL46mBc/b7z8q7L6eJ2eddn4fEz+dUgxpO2+x35QPoyyqJfhWm7pCfQlM4bz
JK++/JECPOMEZoXHrg+g1fvyLYHVTqvc/KN1cI2/cgsRJblumXAN3kCq+2ZLLkXIBetiJT0QB4ca
Ei/4hjHRP6IeuDsyJht5jWUhb3u8TE8QymWNPKU/8kk/erGRbdV5PCVmiUCZ1+3lIKMxardwdkvU
c9dhIR5fAKP9hJSfHeQPyjsvtxjp24UNY0fD5zx4b5jFuQ/McpDY9wDPs20un4jnYKBqqnPguOf5
6e2orfsJ4v3zKpaZw0iaLJ+ZzM2sdWBBF5KkEngBf4FLNpiJe8iPyi7k1qCcGOiijJq1eeiYyckW
eN1qN7nOYQKYQz53Bz0SjeLI9jMcwx6zq8cqKtJEQc5N1x6DMFzqS20kxlb+vjyvwI7GQ6u/zkbe
blXTuMq7+ry1civvup+xMUWrsShQ+odC/s8C7TlwKPLbL+uPiR3L0xJHGpYPYPw3WmbnsPPbfHhB
kN3cA02rjpK1M0RddeRZ+F2GWfa4v/JOPMeY543hA/0rhZ5pTl69tiBII4vhGDicFLwELiP4GoXA
Tcklk3dGPtZCJfZoAQ8OCnxD/juYyw7PEf15Jx8P9DLePy/Cc6/ckl3+/z/FXG2EvfTyHOrlycjq
Yy7+rMutR+McYfvBhBZhBjnRVTp7r+KxKLvIP/uYcslNHDZ51R6b5LX/gdU/PpTyPP+YZTyOLXPX
BxZwJiGIPQYfejl/JTlC6Fq+JnOBHIwvJvNvtFaIJ4d9si+aMFQ3svtjM1i+oBFgkE6kj3mcfFLl
jO5ZPNumOSPloKEUqQETWyZh8t95Fg+UpKz/MZd9nH05jzBxXsYCXbee7QZ4+tYmSzX76PUWJKF+
uPJEzPqou7p6kNMyOamTW7J4/PQyLZRVEkFoXgsIIM/OssuzKreexfM2Ptuef+Nfx0b5R4dQB2MY
Y6YcODuAAPle1uWbxxVPWMYv+x8nP5dasYqUQf1jGilv4f8wdl7LkSrbFv0iIvDmtbxXVcvrheit
7sZ7z9ffQdbeBx3FPhH3hSANVAkBlblyzTHvd97400Novxe3awBJl6Tp6X/gNw3IDXGn/PuuOPr+
qiIpp9rZebz6LgXxUIrMU7hvmhAh8BCtc8M8BxQNYjP3E8XO/eyUMt3fv/10J9/FHvMzcx/P3G9m
UeuoacP6yX+eO7F37yV2v5fFQfezfun1/QO+HyUpLGzU5pMygpoV75V59CCO/be6uYtovY+zxe68
Ef+PuSj2xHH/86xfpjOit+j47aP+re7bWb99kje98DGaKxsfRd/0iOPhzFpFMd7nquKBFxtCKYgz
kRExeZ/CbPNmrhsTPEGR39GnqDV2753E61acfO76pUXsurpHhhBL8Pc7Wjws4jmZH5b5ofqfdfNh
4rkT/f6t7v97KndMJ3F/FpLt169sHNoY1k5jYfHDNW/uM9m5/CVW8W/dv9Xd5xPTae+fIM7zrc/9
E7rIOSlS90duHH8pXg1iDir25t9o8Q6Zi2JvHpDNnb/VfSuKfm4LMKD9VEqQCFFmIuTj4WTtneGt
uIXvu6JWlEdC2UyrkyLZqE72OL/eSaZCNj6XpXGSkYuyePMzFvKIKBmJYd9DR65n1ONSvB6I/oNk
rSAD/y1Xu780TJkYgni7ZPmICBP42+rfXrfzrWCJSf/cZ74N5rpvt4soitbeq2JCFjZKr04e9VVj
qfG4FPPfiAQDwkVR/+TVXbC5P/Hiosyb+2t1LovL9T+LomF+dEXRI5Dy9+tblL+dQdSNSUTuhBLx
GM0v+/vA+t4u/j/zkRVeJUzekr1BYESbIiRfZo5zN3Gs2IiBwVwUe9/6iZfoXPflDxct3w7pnEJa
j9qZrMBriZQC1wDRg0i5ppDJMf1w5Tji1Y/i1eUmUZLsxJXJozZNdqNsLarEMnbiYZ//o/dn/0sw
88tQYe4q9sS/N8haInr3TvcgV2oBPdHCAEyKCiu7G52c5RhoLspwEY/oPU4p7oB+VMPqTTzIf0e1
StlbY53N0knF4mCaJvsIRDAqcURrYlNWrFYu5rJreBL8M99Y5BN32BoNDMh4Ic+RD0NVvK2uukeh
2TZYAAhk2DXiqor/S5kgZVKL7CkP0ZkIPbk6/YPHGuhOfY9nfrv84qJ++Rfdp673qy7mLGL3/pgH
LE6Ojj6sxVUWHztvxBeYi+LCfqu7z+pEy3cx59xTNM9/kur76tLEWm+BjSFWcV7qvjRZ2G81QIBr
FcUsRaRnAEizPT6TtBoqa2eaBaZnanUc0jzVKMK7qfQeAyXZKtM55KhMzrlX1gvRa2ySfieNub6S
24Qkva7LFlXAoy42TmLrS9MhwVMhp+gUR/ZGDnwjXYMMwnCZmf2aqCRZw4O1r1SvekCTxVoz0FiE
54mFe1Eon2K3f5oy2n94YGB/oL8pV1DjeqgcFEVdAvAoiVieKHsoEKFZxD9Cx4IsqDfnIYSFYJG2
sFFZ2986hjte46L6RO+4a3Ulf+lTHVet2P1Ic4bkJT7wB9eTyRRPqqfWGY2fDtF6VnZdjwUHpYaO
03ULryrL13Ikp5cpef6syrG5hKhDelUAtkvOJlsAnVDymBoF/CZZXhUggiFD5eRxY8RYXPqphVAS
ZgIdjgJ+pGyrzMwv4xAVF7EnNkmWWXDP0hSwMEF4Iwu9VV6AH3KH7l1n8WxbyxPKL5ELDTsSSByr
KQC8sF1mbmEWQr2WEXxqLkaiMgTDVZ1k5AQ5dcd8uMrsA5kaLK85BNtrqF9DOwTXbtogdAmurhx9
gNWU9qIqTzDphrsIlSsDfKYZrNZY3rWChn2VWQm9xpKiLIe+95hB0BCaDqlVscm1TLEUxUN2MXRd
c1GixnkYp02ZkLZncm+hrqbH3OCrSbxUcgtXtI7VGX3AbK7vVbgw7u8hCsbLvUQ2B+Rfi3tuPr4I
DOcBykywLPx6AfdUW1uKoa+GoUphvJFMn2mKfjAtUp1Ja1VWqqlG9QIreDAYOIDnjp+fCqR2p2ra
zEXuz22UEUPtQBuZaNNy9ZCOeqwtFV1TDmKTDd4/lVlbSMvBQeXu+DHBZqAGT61Lwqht9u171KVv
Gkvp5IUj9+fZ0tEzk5lItkJWQIlpx98sd776aaS+D1VEtgJAnCevT0i7hoP1MCqsJRtDZBwLO20P
ahvWuzgOswv/AgXJfy3/qHqJmyuJ9bOstU8l1KCzHUQPnVlUSF+l8kfYsnBkAXtci6JoYCn0Gfx6
ui77RYtxx2KYuodKjClfSC7XdBwr2FRZErJb3hmrLwcb6YcVj/pRnKqsdOViOf4OcRhOnQlYtA0/
OMVq/ga1F/3x/TG6n7fUxvqhaup1KoO1WbpYLLde8ohR4UjQPquYK5v6EaFF9QPteXshdLwXJYx2
6x+Y1iGGSnpgTVMPUWdp+feDIvtJtuFx4RpIojayHyIW066Egu4EP609lR1h5TyGdiIaLEgWezCY
EdlsXApVl+otsE1lKYri8iSxPP1UWeSETdfH7HsSXYppoBduzf7P/c+Jo9TdmlmJ5my6flCnychL
Bgd/eu6ZvtMhp4hdsSm8EYX7XBZ3W1+DkPxSKZpFS4O4Y9U9kDhDBp7XLcjrwlIhL3gpqeVbWXr+
rjU7D8a7X3zk+Ua0h51fbmIValMxShYBa8nGLZx44L7yAu/UTJsugntia+72S0PbxtjJvHiuGa6R
MITHvE/wMJw2Yk/U6cyysWwwIaqFSlDhN/g/OopD7r3no5sec8D/zyGx3ZFfISvb76epmwzI7a2/
5DLRwOW3byd6iw8ZslytTnE96ShYdtSNGgUsRMpzMG1SABNnURxcF2Jh4HaI1+WQ4PrUnMuQyxdz
J7GHg96RH76GdWQODm2iKn5eOHhiDJJ0sF4MUvEhS4nWb4eKovjgGurozgIEfj9UfNqXIxJVXzc5
CRrfG6ZvNeQhYsfbmJlvMfakZC6NdnyshyI+2n1AwokCebNJWGeUWa1YR5mvPMq5351stfwr9RX5
sTMz+VH1y0vDC/bC2jRKF6CD/Pq1Gvwvq6zVo0lqyYudcCoWc/JzDM3gJSikV/TI3oNo1HPv7Gah
eRVtZAqvYwR1P9KpZ1++RJ2iPylukD0r0V504TcneZSrCvnlxS/j4dR6Snzupw1wP7Vb6FHJrlmN
C97ZZONNRdEHoSkLOa79W4463EttYpcol+KXxCnhaCtavRRFra26nYZr6irXDYj4C9No2h/YWIEu
Mnp1HSCofKlabBFk9HrbSV/5QipYvjITV9/1WGZec7N/IoWmeTfyn6Nd2a+GZNeHJA9AJ5lq816N
JFLIlpFegejA0vXbP55l1u+kbKmrMcRF3KzcJ4XkMxi2dUe+J3uhX69HrGHRC/9ThSzy78Zvdaph
kRWbjKe8c8o1fm05hDkre0okwzxUcTPA3G6zJxXF9A+s3xeiUSKN7YkMjFeUvPJZVJluxfqC3eVb
UeyhSewVZ4iWoliGtn4dWaUTJXHGppPPMqw3FUX00RtG8hIyw9eOJawYZNGlC4XNTM8E3cNmRS4e
WE/QsuvC7ayDaGlr11nrSmdw3+F2Mrq8eQDGBC+tXLRLND7BQRStQDZJUwjaoyiaGBHhA6m6J1Ec
peGnzW/+RZSGNrnyvk6vWkh+j9t7Oz/opFuc1PI5cJER+y52VV1aXEn0WYOdaG+5Uz9HYS0fSVbo
bqpa86iEUOWLyD6JDqIeLuIml8rkIqrERodyFJgIGMpGxXA1wz02Mb2b6B4iR7um+q2qso3d2AWG
heUajHl+NAcrOwYNYrkJFpwfJZlN1RQ2mFl5WIVOC3TcDKoHX7GwAh+MJwhh8btsFM4abma+E0U0
OqTUq9lLrvcgKbWWXIKpm9IO7gKmH1k1aY+7slyTKF7E72RRJ1vk+NZGZe3j3TS0Y2pLxqPuJ9Y5
jwwSLKZu9SD/HsiW3PPTppwZ1im4EbFnT5tRid0lEbyK/N1/6uYuYs+Q6t9FqyrbfzterUmAaczw
oezH6tJLBenSmQ36jqwunV+i36nsPut9Z75UVg8fKFWzU+JrJmTjIiYjrhtf28K+ia69Fp/KQHPe
yiqVV3YZGuc4dzBgKUtoKXBhn5EjfUrAr9ZhtrRJGzrJOQ+V3Yc/G4UEMUOzqwdHb7yDZFrRNoh9
+RGqSrkQp7fGNzl3qs+GdSPSiPQQDuOg7YjZ5lB3c+PmmDDHedwtwJZKuoiSMoOMC6PqlPNOPZm5
v2pdNTyUwMn/brj3Ec35XIuOhORnMP4refTkcCXaffIeT+JsoWVTaRbICQtL39+Loll1lKjf8GgH
956eot4MPTK2stmh3Z5PYVj60SS9/GD5hrSOlUzFlqqzdgb5vnu8bqqTounWxoyS4Trg47Jqa7l6
5mmUSf2xrQ/GzjfYPNKfynmyu4ghaZ8Zm9ujWWf6J5pEYJE673nuPh7aJLIQqXjjuiyK8hKqdbnT
taI7BHZt4O7r5tgSNBZ8LJJVefGhzFRzsFhu676HXv8cBbr0WyLT8v5BSaqAisuMX0Pc/fQlyXpT
zCqBdqyMj74JG5whiveAhNreJhNUXJbc+NjGobElHBA/2EiByHGuDOJnvMhMd/TfeQF/ID6Ufqke
PshkJzHCZhAeebb+O4GMrDbtk4c1R1X/aBtyluEUV09OzZywaQvlgbyNhvQcHJbQXVkrgmuuu1NV
DQ+q3pqQBnKMW5zSJEexZ1klS4AgEM5NBNYF/5ofitU5T2nsvClDKJ311nG4BuB7Sz8uD6LYaJDn
Uits9mrYAqZSGJftm5xUt6yynWcPQfqi6Hz53Ba5+xyU47tqeOpFlMYpA9xSjQfR1VGsY6AY7lWU
/Nbb1nEe/9Az1X12R9YSM6N6zDXLena3vZtY7yE/ldu6l+utVXfeR6Zuy640P3IysrDMKcpd53XZ
GzZ3y9YI7B/MI0+YPGSX0pWA53uIN5rWVxb3uqkhyFhxxll3UrL0W2BHAw8R4DUt0H4Lu0MDmJpv
ec3z3KHSSm1VmI2x6bAUvDTThhtjWFV4I69EUTSwYJtdqhG3LSyrjyQ78cleU5DdgOHogthddtGm
jQmK92hL2jm1ivEHUYC3Jg+GjyGYEj1q9BxwoEDuxepbOHbDR18GxrKf6oOp/r/72yCX5v6u7XIe
0tOWlWcDfPvn/HP9/zr/f/cXn6sWHcptR1/rqREuOybst7wbyptq6erWnOrAZZQ30ZAy+b3XiS6A
IqtbPtV9O5ZfTnBWkrMNVX4TxcaY1JZOUckb7ozk7zoZ+2gn1TdzN9HYh46zKEv0Bl7+ICW1gWAS
zVevlJ23tnjWVy0cm1XSK9mD2PQ6/6+sfVEXSlWsVT+ST16BEI+XlChAaJdP9bQRRVOTEN3fy0mx
apmuwXr8p1XUz0VxhKiDbXdMAxLa5qr7meZyzEtv7O2HnMv1s8X+AyKZ8x6hZ+KmytO946IlVXvr
x2C2zk8NAB3RQqd7MGwbw9EI3koWywGrr6iJER7vq1zaaKozvkJk6LYNZxXA0xdkWXvxGX5COl9b
1MYZJ2zn4jYKC13TuTGveFC5as/kjRi4DmjaRq3q/qCWPszuyXBHOOrczXUMP0Ocy+RLNIhNC6t7
bZNkhRK9tfZ6rOfAdWr3lliRdAMQ3azUnYONWDSOMF002DFAyC19wRAEXUzYl1upSNotkz+w+Nqf
Qq8/QIx0r0GIE3zU1O1DULXKTg7rZO/2sX7xPRVPDCkfX2I//kPSYfKHg33s4A+SrkPHwvr3hp/M
Vusb71JkVXXLpo0mMzz0M3CJUwdNnaRIFSkbRp1flBhdPMhked05WXMR/UU3DJ7WmEYOGKABp4km
T3ZS5vGSbaObB6wDX7UqvgIdwiDCwBhNa+R+gw9aeTG8JtoWSGvOUYKoQuv18WTZZBajjjePVtIF
+wyU8dHRA2NP2CM7OMPYHZKi7/eSHOTHRMsw9nHb4BRVLoinzrJPUT7g9VoSJAmayN2EdS3jwCCX
G9vJeoSuQJcBQLVX1ifydRxazc2F9gQ3mNxB3jhkAxVt+zg2WP1g7tw/BQZ45EZftI1PUMrL5OeK
Neil38vaS2/bsLzhnr7iPdMuimDozy4+VCCo03hVDH4ACQt+HL9NCD7cePwrquy1ix/ZG6vXFVyb
YNLaj8EjuaR/AlMe/5Ii7S8Cv8jLDY9AuWerm6Tmx9nt9G07ncEO8e8gDyzH4qFnQmUOQDpJMfkr
Iy9RbfSfDrkGTAGT7ggbtb+WGKlPNP4R6Fp5doyhAYXME8DMKN8llQJIBnhffwmhtTAo73epLgVP
ruRYF0tBTSuM4H29RXJnuN2ujbvhTTeZOymK92RnPCnKkGZgA+T+LSABcO3lXbsTR6lhtC+1Tjmk
ltKtiCVmBxRBIVPVKTPYcDDkcOvFvUofACKKLmLvS6U5tYjK7y1z9z4RfEI+YD6PqCsKGx0aC3jL
BMfAi5HXWDnWUvPSYGB56F05AV/BJUngbRO37FB6TEWIds56qDN8Lqeiqg+IlnQj24uiG5fKAnVi
uMDkAZGcaTEpmDZq6uP3lOtDfuydqMDBgj2xmfuIPVGH0zi9K5UUpS4lG+v/cdwIMCpHoP5f5xbF
Lx9t4SOwZyS0+FI3HyI+vw/y8ZDEb9Xg+0+8c91FFlrGXnXRVrSp9ig7lrvVOl9ajin/ZsvJwqtZ
ZDtREgfpmvNYN4lzNgxpB7povDhNhaSwTuvXtreKhdZZ3s/ak54QFDm/dEXZpDavAzjgS09J1YAO
QHmbJPxDMOMBOkj4VxGUIT87Vf022d0vI6PJz8S5jzIQ9zNCgeKcKoW/AWc6LiJdLs5zg2hlgPV3
Px1Lnqy2lnLzQooMzs3TGcQhouNcbM3eWlhdyZrlfz7k26mlPkIvpLovMTmqADOnD5lPIIpxJ+9Y
/AoPK7uTrFPTexgQYR2K44vU+khIVOuqQ3K8xub09lUyMgx0377XofTFUim2dxahgrMlY1wSyqD+
78WpDqfu7hxMG1FHCqayxheNVZCpdW4Q/URdUcrJRu9wBRDF2tTSdQAWZtWEA+H9ovwrQLjgZHL5
rngD8rc2H16snEl7OVTuYzqm7YpUsfamNiE0TKtPHmwNqEoIxO08GG23y8iqheAYkLOPbdXeiB2Y
INNbvLPk4JLGcrFJmOteZVi7RAyIXsdGKRFYz5Jnvp2/JOZtv0YmBBRj1PUPPEXf3Co2P3PDPcgE
Mj1IOOiaojJiKP2c5bUJvo8gAwsazZ9+cE5ummafWhX+lHSi1LwtSaAna8gwWtywdFALBkjPZEy6
Z7fsKpjmTCBEa2/5+dFPkAKK1hQLz5PbjtVCtIaxn+B5CVNOtA61GV9KSf+IpjOx4pE+xGXxKNpC
3SbmBGiJMXnwkNeydAlxEmLfM8bgQeyJjZx476MqF/u5SuzhhuqvQnx87kfNrbKVWNuQhaiFqLMq
H9ykXaE7BQ66nPvNnyN3ybnSM/Pgjip9xxBXKpRIj33k5CwRuSyeKLFydOxGOcroqNCsB8o2HkHF
iAax6W2oQUtp6lNK0lBs5mMUV/rMxxyy3X9O86WLYYVoyMTJ57O12HQsW2vIV/fzimY3DvmILz1H
U5KW2GHpK810EIJNp5e6EokgCtYvB4qG+0eKL+gnsrtxdP3lXqeJbzB/+OBE3IKu1cj7yq9X//o3
zb3/Pq/yK/HgNty/w3QVxN6XLzt9uft3Ei33D23y5CEE7IpUfGvUtnzMpm6ig6uXhHnErmgRm0Fc
frGr2w3ohu4vhxWhs9R0G0Yb2Kn11bmKgmJZYmDhBUjNvCr9aWTVAEOPnMZW3pu+O24tp/lNWu6w
igErysFnq0ZYR+omfhQOfDCna/Z+XP8qE9fZMGY62iBMg0INVoo5TChb59OUsMgOm4VU8iIHNKuD
w7cdYowV7lZ2Gb0wz9whwnvWq9ZZtDx2cD2Gp9ItSC5unhWv52TI/CBiR5dWrk5WiP6yIOuJgM46
JrqV6epPP+tOEqueQ4Yl4gCCIZ8W/DKJRYcIve8OHTHTVCc6BpJyK+tIusohU94cP6Nr4R51xiLY
y01VXd8ik4qj871OwcRlMWZdsp+P8ojkrZIS5BK+qdJVNKBB+1mPKK6KukXKOT5WxWMV6921YyBU
WyUs9JQpeTeSMgK8LOSLeM9SjskKDjnYHhSNBdmh7hc9UlPdId/QiC+t0uMANm2G2L2VHTr+JDta
XmeQ9c8mI1q8RGPWb9QM1pioSyEwbEdc1giY/lPXjAwkQJqq2wIXvcw23Idk2oCjcHKruNYmuKa4
hovTM4a5jtMmiLV8Zw/WsBBF3iDaNYRGgWCoulfN9ZWpvwZGrR1ElS0VKlyyfsQutMrWok5sNNVV
WSaC2Si6fGmAmKcN1f2DRbWhZqzvDlm6Fx8s6ly/W5hOra3qoWTFevqSojGI5PRomAAIpyqDsPrF
sqRV5/nhLcvXGYLga60owY018z99ULj7TtHOgMjjU49Z1VVs7BHWP1grYzPXxUObYuIGmT+SpVBC
0uhqeF43h8iIjCvBfuN+bBOY6zFzcT/y6woXLZtJmxvjMTQaub29l3FIKjZlFutL8nxp93NDPU6D
57CyH0aH0UE7FqwVFY1+dZxIejCCozcVtCD8e9Mb5XtD1PIw6PE0LUTvg/sfiRlzvz6CchSPvHrF
iSw5M/GuCK4Y3jWXPBtW9ztqzAOPXON6ARW5esjKxLvpBMluapg95q7XH0U3sWFIpi6wBcp3oij6
KlDWV0ZB5rg4StShqIiRJERn5nD90pE95xqnmnOFyz0eNK358NwSSshUr1pJi5NUuHBDG+W/6AYB
c8/KvX8WPRj5XeVA0Y7ByP2XDUG9kzzHvCIWta44iBVrxbfxMuhH6yoalBq4p5yzOCOKogFgin4p
YgaMOG9IkGP9mqVkTVu2Ae/fqDVOc1+f2ClmZpW1jdUi3NgDGRPgLP1bjhpihT1LtNYsyGhLqy7c
jeZokMPht9xAPQc3va7QhmoR8YOeeKitxZgKTV4mYsPYZcQtCzdPdewZbeQedngSZiHuROpzAQ//
vTcV4eu9pjVefnhrOOTfTdYqLubQB7GHXXPC+vWhnlRCzZTCKPbEphOJktOGSS2Jk6ISdG2zdVRW
vPsQ4Es2PPn3xKspz1tm2F2+yepImKVmFjsJH+YNY2SkDqKcCNVDqyev+iQ8aiYlTTl9BbyJUB6Z
Qn9kFIDdoEESFIC7exAbtaj7EYOjcuJv/GdXjZ3PIFJhYFQp2EfR3LYjClGxG4KdAfkfhSxzAM5n
0Q7K3v2K2QMWJBGckdA2WUIUV/HeDOzlOEVltrBPsDtAYYZ8QV9LgyYhsWt+D43+y4UWEWfFtsf+
a2Uojx6+joesad8sLusxwA5sUyv6hz/ozrqfsmojTpM5R944yVr8vfPVFnviP8Aalr/WPa6VhEva
UW7UVRl5+q7GqO1galm+N5kkREVYLiS52Xa6+RzzVxtGj0IfUYfMf5hbQCkZk9sA6UfJWIUlIuZJ
lJZOGdfW9M8SewnQhnUBFoTf3VY5VJAtvMJkoUvLIfFFcX/6cmGQKHPdTKcCoWgpS0lKXOL9BNwK
3/jUE19aa8Yp68r+UPlmd99oetAfXHW6csnwkShqcUDyWxyctAA6LnZT22mVtdgV1qtiT2wiyy3I
dnKgYUy589lkx5JrBQIdBh3/emPljpXugwQQwKQRnf5MsRF/8FxsEg2yjIJvpjtpmMYpR1Fcjkxo
TsVuPRLwShNrWM3/GXGfzkWx5ygd9lYIeHl5Z3AC2WhT2t+8MRrd3za6cYym3HtxH4hNMBU7ljg2
Y1CdRFXuGpg7eDajEWFr0ApHA1Nq+f+2WfYjVqoS91EtRQM2qcbuu1ajdvsIyBciea7pxIcodGwM
xEYUwwAKsRJIf0qGlN0RY8h6MVZWiyuKFPZHy85WGjZdddYPCy/BWtfHn3ol2wWzGFV2t8R+fjlx
/6TkE1iX8Qi+sRmGc0jpB5bO12rSohuNzklW+AsYZSyUjrl/MsmFOXtus2S9vVp0Q3JJFH4iUqcw
Vg6U1aNc1EteGTlL6EQW86LZgxuYprajfEN9r+7GDgch08aT1nqtyzrd6CzCkMXetHixVN4mqDGi
1NOF1Casj5AmuOIHl5dG+KCrirkclEFau1KNLUyrbmD/g6cbnzU93qd5TvwOS6Kg0t+LrsCzcIg3
4JeCtYHQL6ubk++V8oIfR5TJfpatKgQZfnMC/Eo+SciSriSz9OqFBFXQUi2BsgWbrpg8omuNLFxC
FCxOL8dc7fA3tqtVDqKisok1tv2fyuLC2K2DVQrHj61z8oYoXAYYbLlpKMM1xaI0UAhXtzLgWy2E
jo9pZtH+CV0U2TKZVMt+NOytC+tGyutdrfpcBDh0gW5ypXUfrXjV6eTFdC+OPYUuMYJkPFb9svjp
nt4tigI7xjL3abTVpAEhsES+f9NJW0YU45L1xw8Gz/7aHtDv55IZwSYiTcceGXvqaHNs8Gikb/KH
e6kz7CL71oNA2rHiKZ9IpsU9w8aBQU75R+eodNHMNx7AYNuzZby2Gh3mFKonX/pTu3jLlP15uoPU
0KzPsT/+NmhcphU/lAWTbMlyL5nafBYJdCSVR3SpdC1mTUPHeqNv4Zgjh/qKgOgpiyoccE10Yii4
VzHhBE1HFD5Gcrw06wkpAmt50av1q8vvxQrK6wJfZvxBE5ZwbD7LLJwAJsTYLsnKGSB6GeemkDaJ
V7m3AeL6WNh/5TGuep7s/RxaaVPbTAQ7pV1NA8DW1PwjuXIbw/F/SXBYF1mPN7HSj29OQcCCAKQi
/bawSIRrpAV7TSGS54TyDeKCvdSGeOX67dOg2BuMcEkf8UnFknSZ1VZmSFL0GRVKsxmLvlkNfpxv
JPvFl9J0YYSJuy7jlPhMm24MU8pOo88Ju5rIYKAoD14f1qAph30j/2Tm7y+dwWrXTflYRVi1lvh1
Ec9fm07+rtQteBYASbaG6XHdvpCRqwE7Cv0lLp7JgtGgshzhry4cDFMX9dAni9Dyd4YuyYsWZJcZ
6i+AxAqdJEkwXzHjo0JepSHuKzbEUFlpdormGbQNr57T/nS9ogTqlP0Kx7dRjYCvxf4nybnJqlKf
sVB8bsmXZNUFWmp3dECmTmsbdd/YK2Jt/dBYhMxIAjZd9Q/hGxAm5nvYGZesZ9E+dk66SrdE6c6a
zOifd3q4bnEdrvPq5I4NBrLpsMWe18RdNvV3w184ZxOvforS5kNpMJSX6+Gqh4z8m3HC9WYEArFG
Z6FP5w2dAplsyBkGbOhxTyzLrAEIFv5suUiLMscUWNKkfd4zyPJ1pVjWW669vIotAv5YChy1fFMm
hnvD27Bes7QTLvvCejb7ZKWlDS8CCQxtHL/hcR+vFIcF76qsg0VVJa/kiyJyrJlD91GAXxLZm2aJ
kfDkE0tmdL+upPgFmP8NdJq9qF5bEwJdEUTo7ru9Hai/Min6lQTqZ1VomAWWkPll5lBEuLdp1wwb
O2GxIFDIZbdj8oj8wXtTiIL2CbC/bsge5bC4FFOgKh2mhdjfWmVhvdDxhX1SZatWX8C9K9e9ZE5y
5/yh9cNFkJlES6ZE3cLr95nCj0JCjpAJvA/WC29N01uGyr5MggeLRIxFHmeXJMr+JJq1LwrzZxUw
8er1q2/HyUqX4x2JKsSD3Bq/ls5FV293hxo3Mw9U9aogA33daCFEnq6NVqaEG70q1cNCMtJ+5WrS
pw3ZyHdbEtEDba1jKqXWlrkd+vIJmzeWoRN9SxRga4xEMv30Oe3ljY6r98b2TfKHyVkJDG4zKXtz
5Cw8tEvPtyeG2I9W86GNxy/DWMcr+DNPfjl+Zr35qmbDrTWXamIWG9PrzyNozsiEPFfhP6mY5jkD
Y21nFZzBTGVFTa/2keuSpm1uu0Ba2QFe9+9DkH84Xvxk5s2pN8lplLsXv453FTk4Uc89EdbVBiQb
aJr25AMOJKENMFoZG6soZwYulSut5PmEKm/Eu6LKOoK4A8w4+NBAA/Cu8IyPoe4/8KZOFlYsPVc2
IJs6UN+rJPrswOlpRf+Ovuw3abvkxWrbsQ32jZ48DcjIl7Gc/cgb4OUBHKY2IqOa6/GoYyK2zVgG
IOdPI3ZUjVsWIIGpVXuvaW54GuEhaBMf72rrd6VXoCn4hcVjG6v3VAf5C0B5IekdlpdyCrYpPql1
eotA8yyUsTPWuuNse9PZvycVgD5oQ/usN2p4+xHJ8gPpET4+mrixHzHFyC7ohknhs8CmqzyRuUtk
h6hwbXzKSX2K5O6t4Usx9XsNSMKA9Bm/OKV05M33SHJZvmgai0vvXRSc6TND3dZht+szd1Ptqi7d
VFwWXhLM/Fk77Bes7QWM/ztQwFZ+CYhS7Wr81OQKY7HeOUUZrM9Gi1hPSTddwNPb2e7vOMZCOSI/
Le3LV7OpT6pTXxs7XuLncMtr78NImDciIcO6oYvfLTT18EmzdsnSDC4POtafI/cGKwJg41OGDaXS
MaLp17Ymk2DcbHXmGXuH2XKWXLAeLRkHBDKxKh6X5tWsCSqPsd0v4PA8xGFfLQoLIqCsk3CkJd5T
Zsa/87ovF0kdd6vCaXCMRHRY+vK+lZ0flsYgcvAhZ6dee9QqRtl54340Nc/d2KgbE5i3VbVnjegd
5JRoBeLOlGJWQwsXlCi5UyB3X2EQkujkEULTiB2WrcZFtriMWJ6MvNCVZNWoloPg37YXbdglq+Sx
SmBEtZEkb1QNZkNVBj8wgK9d2Pb8wDGSvDm/5L5pTgogMmZjxs526/+j67yWW9W2bv1EVJEG4VYI
5eCcbih72iaHQYan/z80916rzq46Ny4LIWRLMOi99RaeFHPCdtPtPswWp/FJieG9dB91427CHkvR
Jiaj2E3ddQZEUDPgyCDGrwtV4eKhCJNm4skQRKBT1RzEOt3lc+/sCZl8tWPMe7iDd331rbXUxtPA
5Vnir5PEJ1MpSZgb8FBMOF1k/KCx/KxRJ8FqIr9njuUpjMtfQkajlal1jJWM56BxCCopvjSc65y5
RiWhkQgWxA75nMW5C+XRolgM2+LSuwwNyRfB6uqMgOiFWvvFYWjhiXDJitDHP5OgA0idfrw4Lrca
a1qnTrckDHI3twiQShp8VOVrqkuujsGz6lm9ij4fKcazdGU61GBWBm8jjH978Oz2KMrFIUuM+L2N
w7MoB1/TxUhhRWhGbOPtYHV3yjBW+1hJ74yQgpxM2kIXxdYAmZJyHihoo36LSNtorHwNIPRsReEX
/lZ4p6Zw9iJNcgVw0ii/gH6fcZnuA8sYSQZumVZe8gobMyzuzVUG23Y3i7BeNzhiukPiJbM4150L
N7X7EcqBqOVTTDBrAQiN4SPcu7TykTLeJb1pbtRCvmOycOiKGcfncrFo/pAmwdWjqyHWL6PnyrSp
hOBAOYAEK6mG1J1ljM0kFPTC2UJaEkRD2oOXWIh7rAlViPhMOiwg+2Eis93SN6YxPemqdZIJV2DE
J5yahEowlfwRdtCvsxbH4dyPNGsbW+PHPB5gzjxnMFJX5IJIP9f4nIgSv6DEgDYy069baJXaaYHg
xauCM9/CbfNwD3nTm6OibSwCj1auUB7N0tz0GNwui1S5wgcVKdQEgXq7uMuR/pGysCnGEevA9z4y
vnRLmTaB3mOWjIQUR0Pa0yzD3o6KULic/aWCdoDChNjECP0KNX4bR3gkpcavYbXFyhqB+wWuSayb
QIgCe0FdvY8dVcdVzl6npJyuFJezxBb6J4DLDxnK1bFPmVrrDO4noopSXXvAsC9fQ5VBQGloazUt
xfICPwYjXus6g30n3ZoCX1ptHHe21jvUAUnlYTXX4J7SviWaxI66PSoxZ1tZm6smq56TrECOZB0w
xlzPJfXz0Lqk+gJSrKws2g4kjuPaOV8sKOyV+T1p7p8qn5M1RLaK07S7t4vh3W6GPziJ7uZp8ixd
+yjHWOCWPGDRi/giGGuBP8lQeMxB1Mp87FP7vmscZBlJfu6djgGKVBlku++JaEm0z42noH3oTBWr
bjxESRAjcUe1g/UYFedMmCdTs7h0w5Y8J+YYtWpfK7qOviyGdRSrdwSOPOs9qZhuV2zCaHqIAtHD
BbTvGagQ4JIEeDbPb4774FgKJBF98eLL29Fr24QCmwIT+7pwnejlesLFlpjzVV93zBuirVIV5yJ7
xjbPZdgZ7DgnvbqKDH9MNDqxXmNXPS58RbcMzzk0IYadgH5wF8gGdzs4J4XtD1J9U7KMUUunb4MR
z70xIAwvwwZN2p0X9u2fSEK9F8ae+qIpMgqMwV4Jqkq6r+GqpnsqaYHrcEZKVex6WtlbvA15CJmr
eAHc3EIamuc4yfdkR28Rc8pp6nJP6fEGTFx92tvTa2nGmR/o28xkIF2gQ0WDGvoWOTCl2b2lRbgg
1HT+QcK35lq1xw2BWUmtgbSSV6dsE0Skk5U+jyN3b0Gq96YaKDl6q2VM2DAejgiJdm0XD+XvKiAj
I42qSxtGG4MgkY07jccq1b8yBcFulOD8vvgNyfYPjKRnBuLlRoGjspJc8b6r2PSGLpfSMDSXYtq4
uABPE3A7fC65DtIQd7YSWaBEiZAx1UoatH9ZABYSx99lkJ1UW8HUPKlIFgoEo6e42UUYbKwgLdmr
utS/BwPbqexZs+xiG5bah60pO3sewU9c2DxG9V2WWJ3i1/2N38wnFfWwkXp0mbEcxtk3TT3SYHEh
mK91RITr3cjdlEsRwWHxCSUG6nf/S77lJXCJWI5ZozSCzvPefnG18TjVmJHgM0eWvFFf+9r8LPiy
sES5j1NX3ypL5HJUTadMqLi+x0W3iWP6NJXav6qGF65RaCCQ6pfl0PLrcNryOqbgXYjxbbQnVug5
1XRlTQLW9gUhabAaZAB76NsdX6VjvIJtP9l5R7UJMVXMMM6IrkY6ccxSlzaVJSowKHi5NiHZgvXK
GnrNu2rpH1KDS5XDmQCwfSj58FbFYNwrWQpkaBpvPXNLLRz6Nek/i5+KG54iYT6Fs7XTMgp0MySU
j9WJCgCnPXpYR8e7VXYGRGOchAGs7twovK9+WHgDJj8Dysox6u8zk07NqtHTJAOxKKb6FtUENUx6
SR7U8IQBabaBw3WX2P2JsQJCPyW7mFnYrmkCT8Pi3DoZj9pnWDifdte8NConZipeyL541K1ibYbk
FBIBjAs4QbLToam5WpB1wRDfNYb61rXiS7F7cGWYbo1Bdl2iAsYk3P/tOTZQTPR72V1SiQ84CwA0
uMW8WXsPlubVUcLTjFMhltqnVLdmgLvmTyXHjbSVl4xI4pUdGYM3lBTeqoDNEHC2UMV0RekiFTfV
lTCzQxm0X4WJhCLqZkwpoT/V3aOdmUcjtxpPVzpqqgL6vYpB9Zgoytpc8nk7V/ORghNFn5R/ojza
YVxxqONoo6biO3JqcKqaKSBJqkQpxlt9qi6pRaBoLbN91ROZ2qmVDyv8M9Ua6KI6Cd0i9pOUwXPS
wn8LCoyDhc+fcOyiqx0XkISHU6Fo+DtZWrRC9BgMxkPQIqEIgt+5UJ50ooRGq4yelPQDz8RCzLqn
hCpsrEG/THiPrY1W+2N37V5348dyYLKOAvC7DZYPO8o+Jq1/TQt01aQt4H5V8j/Hw2VKh3OZQM8L
wk9KiE+CVaOVXfYbUU0fXbXo8lRu5EruwgicS7zHddh21OYLUjlumeJFa2MCmlVjnQB4HTQh+nAF
iRRpU5zyjDilUjzkzmAyQVfe53A4qRILabc46yzhpu1s27J0vHzA5K5o/XiI3+KsNr1fKao/wsi+
gqqCa6mX9zluja2ds7hYNWlLosUe7zgXgx+QHw/LCa22Vh3RGT3qSg85HeUvKovdNGBLGJENmiQq
oF5X9JyNcM5n01irzFTx4ArRghSDp3rtPCYkJcbpZg7tIwrKT8uUH9k8X3t8vhirWWeukFcrxa1N
6dZuUcLBdMKtXieePXQQjhXSopL5gnjpgGvtvJXC8AX2Btx/NPIoM8/Rubr6We13ZDrgog8NfHQ6
TNb5pyrDfRhtwBsbPGVlUNFxFhdnI3vpzHRNgOpdHbVvUc8IfDkF54mIKYgl6ia0OFHQT1zmLNiC
iL8FdnsBub0GGOXTJaBDy6Tmk0J0zMz8sY3093y0TBq9iLIWPZXj4vJkttwYi/jxRhUIVUAZwONq
Rzf2SKj2W9Umf+h+n1CBtnts88lUnoM1upc3UZ3qKninPICPEVGiBAD1J4VBTq0RttJNIvWdXN/B
MgLWSyaDkkGG5EMqp9KulAu95uuYg+3Onb0hL7tYl8Ia6OlHd5PPWNHMZpbuivpclAoDAg7gO6ny
h753NaGFMOPA2Y2zgm4yx7KSkKxwdMJDHw80jTgnMNtXvCoRxBZPYjs1uXZQMiZYEiUCkwibRs2J
VOQZ2naaXLlHHhev6okMplEz8gdlajCNt9Nme3v4dxs29AnXZZMFaxsJB0b8lc69qiVs3M5LsgyW
9KfxzTFjzLgJsLDscfKkO+1LG0k6IqcPCxxZM+Gf2kan7Ph/NrNGodqZAUgfJva0Ni9zVjfbngq9
HriH9TUAZNw+ki/82bXZouzi7jMrw97UendrB782mZ3elGmf8Mi41zTQ3RLVDMk5zt6VDkPV0qC0
twbtJygcLhoq7DwIvozE7DwgImeNbYDpGpg4qwX/k8Wy5MhDPCwlW6QcIxsOX2D/iVz9T99A355Y
hIMu2OPEjEE6iFXr6q9uium32FSTcpbL28XLBMawoE8NON+7zgv+edgeFiRLzIXXT8lpVq2HvLpW
idmvkmx4LEKmz5nj7OvKBNK0r6mOmtx2vutRYOIfyrtJZPfJMjpwlRzYcKyPphoOXlMbXBEuKfCo
yg7kYxRrGcqRGX67prgeuKyNfdGbBOoIuredEUYmZhMwO1QLRwLNrvBETQ0bh8aw9hNRXeukfxvz
JWhxTPptYOS/Qzw35xanjRB4WxV0ykbocoOdDOYDhuG7kfoWT/bZDX/1xmAmW5OH5tBwVrFTsDwm
j/nwEhgx7kIOPVoUGuEKifVqbPFyGMvRc9yE3tkWw4qZ6jaJVe01dVmt8Y6luwViGXPyobT4aHag
L1ZvXuixnyw1f21yJ/OV2owhWoRveIwgYXf0LWom1YPowTK4kA5tYodADgGpOm+BPf1eR6yu8x3r
y7R1VgiGFGm6JciUV+lHg1nYRnWszxklfz4AVQY9wxUsVJC4M3Ef2pEeTiF3ySkyx0stS0PR1D9p
GYaAqoHlS19W0KoArET1nSYS75di2GUTOLOWCXevm/s2b7vVFDKYambAJ9tOPztAPu42pbIqID00
WRntw6RfCmj9XSBxWYFWhtidjPWdmucMVnTxVS6jp+BDgrB4WqpQu7anBswSmmx9CJEGdhQj94HF
WVmUgJ2diu6kv/To6zw4KpXvFgKX9Imxh7Uk1nQSxC+eu4F5GScMzgjpto5wqaC8W4112t1LMtPX
DfFGiyH/EVz+HArpZR24zYijhjYAa1JLVfuklzh+cEeIpBl4sovVczuom5yacjXZKKfjmcRyU726
lWlsTbWTGxwi97NM7JWVFn6kE9gyh9wcwtBsjgN4e+pAcE/S8cUqIJmq7TNTM77/Yob6AyIbxE1y
yEpgdfpWfGoTi+iVfoMXAy4SsohPrc38VNaA9pUxKohi8YPM3NyfW4Ob8dC8YdHjF2KpP0ukcXO/
FykraRaXL4U1GztbL2Ezm+V0MJtlJlRDpyF+Aw6fndbUtRl54mg3fDPitFAGEwF2AxDIhUabZYmX
PKtzz9aKwMNypYDLieq1Sjwi2woMoJZL8pqNvEU6cQkbWS080zSXPAV5Emby2lp8toHWWrskTiEw
cdkj83mpLf5jKXhL9EQgMaHFssZIxnL6V+EKiMVpfsLqczyG5b0KhMIZVawCvhU/Shvsvpuado/3
1qppQ9BIz9SZKstm1uNbTlV6SdjvTBp34oVzIlY7s9gyLDbwiNm4/bmMCG9BK/upWmb7kOuB3yfT
qzGguuzt/rkJ0HpCA6q3BUE0LNHtdYxndlJ+TVKCgHXCr8qwurXtdIeQGSrAoatjjBJOwOZW9Y1/
Mx/RlNz1aqcQPu2ggOkdYjcKhAmygk+rg9DphI10JGwWnMkiwG6NCwnVf3U2p5blZiz0PUYl5UxZ
ITjnzEr7HkPxqeq//Th/Yz1DuAVG4ULezY2l4owTgEMHn5hv8WpTtzZqhoKCkSHuNQ0iE3APZegv
AzNmixSfJOr9JlLe3dp0/E6rCVyL0/LM5M/2s9khHc9kpsPYy1M1Kh36HMS9VKz0tVuMfUwPT4x0
zW17nxjBdLACldkGrY9ZQMmxw3LcKHjBw0N+bJVM3dTOHR4XFIbq9NKP2m5uVFDhsX5ueyYi1tB6
elg03ji4GoViNvPXh+eoad8zixGZ8av38Z1Dt08TzF2x70eoRrQD3cgAOnIVavZdjW78GpJHopSE
WRPutB4a5bsu+3cjJNcrC85pB7fS7L4HB0C/SoDgYVc+tYAC5L25+P4WFuCH8dwHtIcJ7g0+Ap1P
ZVGvRfZ0HG2iC/IkuVfMCvd8MXHKzVW5KqGirLWens9ePPGbqvhRjeGr7VUqFmvYaaw928V0eyiz
L7gbpFfifsq8l85Yt+sH/qOEsypKgF9Eto2wwIVsuE6VZJerBDrXgXEnGzc5lA3ntiHXIR/yaqpc
6IEMwTXpCj9qh+FSOb4Be3btjCZpG93nNJVX7rAJVbCxMivkc3VZwAOpNlOyCHZb+g5C2yDIz9V3
gsiKViF51FU38CIJ9BqVIuY3gJMsLLtrYaHMVf6AtQ8fSrhj+qpi7WRe+oYx2zwWf2x78WYxaY3q
BmJdz7eiqfM2dOfmGi8/BOhbDpP2cNtkZZIoI5CHKrX4b5slgiYYdzn0Rzi5OmspweqO4uLiX/fT
upKsw0GlPSVdnHAeqK8N9hJrTddtLzR2jmWJtTm7r2EcmajcwLTLJh/8OqCRyQd0EMmqHku5l2Pz
1NvVvNUTI/b7OruMUMaYHTOdM+pMbrl4CDZ2uhQf4ZFZLZM4SjjWWFT62FSADvtG3XSXvnIesoIP
tJizVV5p9aV124oM743DTd+p8GRpGW/gOnatgwmQH5ixjcavodNwEbcZyyed9mJYMAur5qOSOLmg
6KIUyn23tq85E7F1NZuNR9HqB0gHe0aseOYsQRvDT1JP68DqW+ILD2ndjRuMv2EuBhd3Ds+hRa9C
W7ZJ9SryBiUFj9GGg0b+AEXO+MOSi3mU7dxpRn0vuxQYxgpfson5p8l9KcRBulam35H84CQwtEss
jH7dFnm4UTKSEaTm/NoCjmbevoxtH6xMbJA9e1I9u5lYn4352xydXW0Qk5382hYn6Jxnf+SItla1
W2o/hRCjYgqPg1E91ylkipaTS2+e0HEc3RqGTxhEfhDXuHh0+sp2zT+L4oRCHHeSxtUNL9Dtkw7z
OmP+4vehtXeh/BwQKj5rS8x4WClM20s+ANv8bjLEluiISsDXzRg4mNok2ZNrMafWbTKK8AI5WOV0
7Q2mB8IM3qM7GCisKl4wzH6nQ93v6/PUpdkWWsZ+6oMrcSFIX8AiUm2EqmNzzHCaXvNC/NTzeDbN
7kqVim1xdEwD9uDsVCAENZvU7Di7l+qMOcrVSiKTcrbJQU6MnRTtXhvJQc/HR2WatXMHF0iHB7wp
411eU+K2rvGjp0a3KqzmVSnbGZwr5WbA56ajzJSQnmonOrbM0sDcPnWzbU8aYbFJ5EwbpW3ddTOX
nmtGnC3xfYYzgxey1pf1FlulPZxJbuWpqqPvrz4yizixYDRInFZ+QtF9pmb61dbRzNmvbwfJ92LG
hBeSt76x5uYjNAAhk2SR0ydM0AwynvTSCT0TizIQBia2go+5r/sNxCdW2EPSJs98/w/2V13V7joE
LwCmBfRvXHWlDLRVIvwZm/Gh0e2fKmtfnal5ZAoReHqi4JNvE5zl4iglA9oBU1vYO8xRFVKDLRNK
NpEHzqrLZ0nLrzJ1tgPjiFHalxYMjicLeGLLNKtokefTqWVrYnf2/Whh/nCYjGlrcwUVYbnNWbgD
S3kzuvgXc7MC5FmO21KF1ob8Pap/Crt5JWcKNLoor9LcaAF3TtZ03JXdXW72uB8XX3rqwE0f/c6J
odSpZkUuA7rTaomfUSYIdoH2bes/DDQdP5rd8wglbV1oWCNAvY6lCqfXjQ6jmLVVEkfnqlRIrTTy
k4VaLS1kvm0nofrQ5gTVxeB1hbXVhjHEbaySRLDIB50D47DG5Z+ah5qmNETRSbpjhPDalS0r/Haq
kp+olIvpVLs3CoX/m1RO0wLFobylCVsy0KbhRZsj9wiy4Y0N2eOOiDV/tIunqKrvjI4gCGyq+TPi
9ZDDdXVAy9F7i7OV0gpJxuVePKkEVxnpCU+9e+jfmP6NFROrkSHGSLgTzKmtbJXKH6prO6vascj7
zVAo4VqmFGVVsysLjboVTDguYr69sfCdaD7HOQtQEMnCV6v2EDoEt4cqsQswjjRXaXw3U5Ar92/Z
WPt131ACtOGdolH0D0X5HTLQkwlhlG6oxGtl0j+tVl5Ntd3lbjb5rUa9m7WpBR5kIBbKcGQJhrs2
NL4q8xgarJrkBNqMw35dOA6lKZC59+4PGSmfgF+mdF6YoGxHYuDQtBwNmtIopIwYQ/2KYOUaDeo1
HjrYHtq+CrN8owEPWLl1N+ruQuWhHK0kQYoTXNeq1l+bMX6CYUk5ig+VaHuEGoV1KWbjMTCSB5M1
ZePY3Tat561baYeAOzliUa8rGZARTeknCWgkiZ1JXK90ORpraJQ8ckKKnQpeTJODmqPljstoO/Xa
xm5bqhLARpfMglWlZCdzrL+DpP9OG2YVybzS5EMmu46LBslfUL7pkfUdj+Kn60v8+vW1oWbVFvN7
5mUTxgqSrt2KvoBkGdhXRQ14plyNcn6KhP2S2ONO1Y29jChVlVY/Yb+D3MOEo9NxQxSN061Ov5qp
+FKtuGFgDdG75kZI7rDq8FUX2AamX6ZhksOW7gF17y0bJC5ry9c5cNf1NJvbqNWeXXJYpXTfo25h
xMfRSRkgUkC0IwUiH08iJ/e01AG4c+dZxcWtC8orhkc9zKv+UfZgMW2IGLa0rTPCMQLtguohR8iw
cufpVHTuOp4FKUrswsTkZOCTwpjV2QinfjBE/lk3ZJUpqo3XPoQ0tX9yTeBlw0VWIJzHodUo2MSa
JZcJNB4J0HDN55SATuQm2IsJo/4s1G6twFKVpIaOsX61NJvMUHwDEzD3rgp2yy2PucDrXKRiZUYF
2nSkPoEU99JoLqIeHY9ZI203oXUrRRp3WWc1fgGnZ3BgPo7tUe+YBoeMU2rlD04ORD2Cra6GGgdJ
eKm6zVc7MC/PMo2+1N4DwbM2xlrFfW3edlr3kqtAYLgiLYr0rYKwu3EtihIKxQG1yjIGxE8qxnZC
DSfAAarfoPmQjrbpavPU2TZ+KBXJkClrNoYWdgmg2bXnoTLbs1bG3RkAYmasNyg76CPDqlGqcZ83
ZvWQmEr6QFu9/H7bUDboH/Ep4rZpBXhBBlGoebVQm+1/nmZHZex9Yg3l9bYJOgBzCGG+/3uQZAgT
1nFn9MXcVA/gMPIButhjpWLecdtkEO96ka66+7vDsldGgOmGvzZa/3sggHRU+oOu7G/7QbYe70dJ
fP1y1NsPtCW7CEElY2v+stu2xmpaD4adwMblv9uy2PE0TH2utz3w7ppguyQA2iIdrubY/+cHvd29
YxbD4X+2m9QGWOkMDLT+u78mLVwszBNzUv3y7+aMaLVLCMPodtDb9qyciJ6KxB29yKbSZXCXkOn5
JAOIU2U1tIfbQ8st0yUDbvbjMeme3DrMjroESyzCoePO0Tr3ZCB4GfKb1ivs8TyoLL63l06123gh
ZL397WGSuckWYYO5/nvgMBhOZBUCmi1vW2e4zqXa311vb+W41StTF/N8e6chJrJxDpwQQILdh07m
O9ppxbs9jFGengdXf86lwt+hqldDas3j7TgarwTKqOXpdiBRQOqThRtsbs+2ifAmOL2oarLy/vZD
ZLLepDWXFlZZUeR1VonXxZA33u1pGM3lPW8Y72oymFnFl33yeI5gXTHU+vc4aTON9APFFpBC37St
EV+B2KNNOYzZHSP4hTlQVfdY1NnrMoz7hxRLzXWDq8LjVEvLC1DfPFF71V44WNlLC/rGdSeG12jG
z87OhP1WjKJYZUpXfph19UOoLHLJunh1+iT/M1YFssHE+C5miOyZU/62IxVFzkyFCUfp9WrFwjGr
d8FIRbOqT6BVUHJzXGhMK4F+QDQx5U7P3nO5jZiF/DCIOBrtLL+z2r63Yfh/xUPy7hRR/anSE1C9
Ne67zux2lSbZtImrkGgUV5P3hMnjq5nZLEFL4PJtW5hWSCpnheKnl/L+9oQWajaLRFD5t4e3J+oY
cCgJM4Vyh0P93a8KR9+CYra+PWyXA5S27vj96OCo9897kPVcQp9mjiYGWUbeXNvqRjE0XIiXfW7H
d5kJbkcp+r9/6u2Jogm6bdEw07rtcjv+qKjw/PuIeX8p4bOhSN/NfUpcJCPQK2lB+a6TIiEStIrO
XGaK3ypj8oiJQezVmmg/8ky56KIaQmbE97MTRL8yF58QvN3XwdIdIpBbZLODnYGquPKoFKVxtPXB
2dC89lz/uc5c3OjfhqB/EyVWLpHwUQ/wBc3pfF/YlfU+WnrpheEwP7haXG5cK8duJ2/6A+x+Z0tq
c3Al1rRZGzJVX2AUJhgmRXdSTR+KWdcvRpVjtGBYA6MJZoFdGskLJw6DorBMLymt09bAa+Gcpma2
7SQuKVnBgCtPh+mcCqPdGgWsgsJk+N+ZWn7Wuknf4mwTnjVXt7ZcKPYpTREClCy4XGWHAtLJtkLa
vzNEEt1TjVDSabb1J8wO+EpY3y19+Kppw+nhtmssZgVU5r+7jn3zP7sayJwfVDK+t30rWH279BH2
VHIi+2w7BHib4rYMnHHbBuC57WU1RP5AXOi6qlWmfsFwn+sNycpJMPt6PA/3tx/Ey9qegZ3E5vZQ
W/bTepS4oVGJbcXSRnB3ApaNq0+412M5/n1dlAAqO3pQHxiCf8+k+WFUBdIP1/+urVxsb9Ap0Q06
u5IUFTiWA2JgdAn3Bq7Ca0g7o3/bNpROcE91D0cfx01mQux322YPxnqYsGe6PRqiIL9gUba7Pbod
CH2au0tIz4POzDFuP4QpAoKbuYb+3Qafs2aUa+n77p/9mH+sdaztrrdNlesUWLrVu7ImQn3Msnat
6gPsCgCUdqMkJt8dcZCRjxoRPaYyp2BZenO1uS1ABFg2gk2m3t/Hjawx4APH/bvn7SHG+UBNy49/
D3F7ohRhe7UYqeM57WADMzRXLZjU3Q24L5SMP4IT8/+zMRSWulM0IP7bC2873n7cnkCHyjh4efE8
V9DHU9fah0sDKqPauPTgP9cwl9BacA38ADVsGPKI8k6vMKoQM3qcsmPgaNjFT6GX7n0cIrxxJXj6
bXtuu4/YfaiP7lLuSoksRok69i/KY1nhCiUm0qaDqZD+bXsX0RENXfXKFMfGnGgkXjVhdJkLIme1
aFCOjc3ZtLr92k4klxZjj5W5UI63TXWS8uzt8d9fb1v/fb53Ea5lufL7P9tvD/9nm9AdbZ/L1B8c
MFRyr6ZjpE//+aGqzX3c8b/OJnzxPLLFm5YgPlCrtPpgaPctzMr6VOzipdW0dm9ahrl1tCTy3dzA
9QMP+Bez1BifofAodIf1NNTwZaqz+JXES0KNWTBhZSh+Y0xHB5etYEqMNaxw1r9ivExS5j9Thaln
1+hvoWhUGKSlQ8c+KIfhdadrPbaiKqP7lToY4S7IC1rrFmmXo+eflau9k0+uPGCYXR4LHZvB2J4h
JIzdRuZV9tqrDNEmJdM2ChKuDyvwOEDud699HVYHTdbZRkUgti+7MH9xpmkPGFl8aoNRonoKgmMe
9clDYIa/t7ebdYdvUI7l1S7z/hKETBnG5QXL3wGDkplWAjewsEJzi53kV4Il6fn2wyjG7izNDnqt
cLA4UOjSJQTJs6HH5ri67YOWc/kVmjYaOPP4n4f/HOK2e15Vr3melbt/D50Z0IJNpW/9TiINGMd5
j2+Le7k9KlIEaHaP7f3tYVLDYoGeuh+c5mIzEGz3DQgI7DA19kqp1K9Tz1w1KUz5bs/MreMxaz7L
LH+F5jH8IaL53FGP/jS9hSSrCEmwL+dV6SATWCk08gsc7YboW/IRhowTmovcPkcn3qJTXszlSlvi
MKdr1SomWnp7e/jvE2mm5OQgw7Psgbuv8YvSEyNuYEh9cqxIupumguI7jFazj4zucHt0+3HbRSz7
3R7KRV1kDiF4WWvfx6Oq7AsHXVeOSp0uvcdEQUd8tY6Xp2/71EqgelkGJloLwT7cVv/Q0iuHvy/R
tcyr9VBc/+7M93TRSJYQtbDvEQxxkH/e4+/rhyCvObN4jwZKwXGs2mHjtfCwH8I0Lx6CpeWI1Rqu
zj/bnKZr1ykQGNQdLOFQruh3teo4J6kn9Qktyys9sXhSkVXhN2bdVY2NpWwCn9zmRDzdnhS42q/h
gVQ7tYIn2PZGtS1s+K5Za4TPcVDaftVjjqAnIzoq5J2E5/RI3cbcepozWDZuGSo/G+ZrwU/RU5Ia
dSueco7lQ5BNT6MwonWVZAiIYAo8gmb6I8e6M4QhHuc6ADi1dTpMRHb05pi6G2abrG7P2gaTzqm1
gxPjeQxG4zi7VI1VX2wYa4zQ6/hL2vmhLhLxUhuVjaYixA5kzuPXSgFAWHaw/99XMkttANWd6Au+
yN9XWqxYXjU1+h2zJRB3W2ZPQ4ZCCQPP+D4JAnyjtLZkRJLZ22Gy9GPCPQI6TN4x0U7KE+tbu51y
1b6YfD6+nabGfZkRf/d/zJ3JctxIl6Vf5TetG1mYh7bKfxFzBBmcKUrawCiRiXme8fT9uQdTQTGz
srusNp2mdPMJAIEAfLj3nnMiVXEeRkFZBB/voqpMd9t0/jwtMqHB0DmTdsTVmWK4hHVLVOVE8B9L
kZz6tbVZoG2hvB0hW9ppQiF5MH0kCAG34+NeE5HY3dlGF96XNpwVEURva1mUCR1Mx+7uWNkLFBDE
Q+cOso4Omok5EAvIsPe9zkSZtg8u7Dytj0M4ZOskS9vPehT/kD+1ZvwRWUP4EvOuYkyfELoQx7hQ
FV2Y4pjUwaZQx2bzeTaE+2DwX838dEzupdpCd7O3YyqbuJQkzS+AVHkXWjt5F7g88W8NOg6JKs6D
TcLcUKOGTVMumz5mWQQbK6WLNulYZR0iBSY4PlR1Fw13D8szOupTAAnDwlJd0lxUnJM2jRAAJur1
YQZIu+5GFNebaDQui1xP1pEVK0+A5K8H3sIXK+pvzGYwnsAt5LjFm7909bPuWi5dzXC8Kb3oreuH
s5qzisZ6USWYEZ/1OjceVb8uH4L+XSHqn7Xe1k8tmveu5eMxpVcO26b2CUKZqx5l8UYdmWNB/OMQ
Vc21zCYahACRSEovhmHSvVbh7bqoE7Ffk9kcDloFTdVfa2UZZvj6MBuYrL1JOeRWcAFkxNymuIoP
eOWVg6wH+I7xVFZq2ejCiyx64/Tz8oXs1dlaZ+1kh0bWyqxMKtfCV+Z08aKEOeOtv2yZtOBb59Xh
xcQ4fxPwaezSEcOcllX5jZ9r+Y3MsQr93OJMPZzrRz/Qdq6B414e+mtfok3f+rZw9y7gOOigHXaD
o0wsiD55jzJz7VQZ3CVtB/ZbZs99mgl3x8c+stlWLchaeoRlIsIMgwcF8veLPG9V7NMiqytEfMmc
TJqAuYvwpHBxrut1d6qO53Jiz8kmzuAxkwcDcYSp6cN5MFfipGkam+HKxUf27hwsnJxlPo0q8TUl
WC3o+novuoHIIL8J1DC/qdLJASPuGytv0rP3Dbu2h8DvXFsahrPC02qs5IEygVo5v2l2tegpK5qB
+DCbJccWnEaG0szTjLvxiBhCtZBFoEzFtjFgWpJF3QQyqoDVvJTFyI5WTJD6Q+np+k2SmQ+yeojg
bm1NNOTiKZ+eGg1XL1sIZy9bFUu9RklzvkUo27xv8vl0ai81u4sh7kr4lDgIj8e0hleI/aj4s7QU
NsHCUoyrAV2lJ91HmeSvf60p/lqWYeEGT9L4dP5r5SkT/tqsgaC5AqW/lUzoGdPFpi0C4qIFWfqJ
HV3wqZ+LVROCRPMIoZGtsmEeU0Z2WU7V/GuqpflOlqasumCoBOKTamsvZq0LLDCKbuB2G1cN9uz1
2DgToUxhtvQhKrgqWAohneRbuB9q6LNk79OBjhESO125QtcjurGUJroh3ixgazHcJuhfXEIgf9Ep
o/uk6lx+8kZQR553U/XJYyOqcw+cTZ3gTm+7xH0aWyNeYoiPLmVra8doYkzJ50Ajero1kdgZB8V9
qgGNbfI6HjfyKF0fMEd2cXzlKan3eY4v5SVdpVcvYXrFAygu5ccxjtw6V7ayOCXT1xndWTismvKh
Cfy1vKTX4hvTZpSvuz7VP5ugxpLIPbapgcdDVQEXI2R1RCnbOQ6Vhe8l1myfuFDzfppSE7qhn82j
QgzD+ZB5nicGUSj2LaZWwwJ1Evb3Qdj19wgtYTpMCQ71A4pQ3iAgM0zP5x5a5z8OsZEeZX9UT5qt
0QO0lMVanFB4ccW55DFDnVlLOEW8rWdY27ab6usxB2/PAoBQ+1rha1UhyewMO3gJb7uwL17QcMqI
EwyE1oAJ2nZuXYD+Q/xo2c13z1Dyl8TXCX+xqy+GblXrFmbCS6yR9rGctQoNJM/5FivVSnatXPx8
+qC6d3OKNtykRswkVj3czaXXL+T1bECKaW9Xz35JqKJSjSzGlMS6aABVrovIdp8IHDjKrm2sf+1d
FQyibmv8UVh05D0U/lAtHfZRf95Dwh7qdA9FxppK3kMNaugxyqvvhO/2G79KzE2qJvOO4IBspUPs
8SiLfZ3kKz1U9Uezbd5aZy8w3hXVRK92OI2yDWhn/CSGEn9W0UlfqZNaXxEMP+wrLWl20CbDI6pE
6cqBN+/LNPVPhECbf7jNRZMq82tbMUxAQh4DKOfo2fPrqwZ7ZtFBuDAY+fOQVeEWvqwM+rt0KC+x
zCEZJXIfih0kz8gMm+2SfQC9q2qYQEcgA+23mX2VasbaH5XoEreRu0yxu65lfeXqxAIBdM4vDatY
F+2AZETQcYThRQi/eKN7OsGwNxwTVS1NyOs5jnppmsSCilIVB0TxFPV0auzrUFvXdQ8jgWiQXWSr
1+vFBQ4EWPRjHFQwgW3SOrCOJvbNoy0SWQzTwb6YEZeUJVkve2gZ/iOcPg7M1HkM9F0cOxRoHIVW
tglRvVlKAnaQro8lRP/3UUDAZKMRZyGJ0J25ebQ9N7nHnR6e6svUWXaa3nyDbQO0ef8C2zhzGOEv
t0Fp+rsA6qCtG6b5fTLg5GgVtX8xBnUJAXT3rMLatILGUbuCOhUFtC6NNmOlNJ9rVXsM6mSAUgeh
rCn3nqwYDZVYc5LLrqwGNECMCdb+KbhhjwEYOw9ugZUPl4be2reWSEyduEWruJ3iyBaMYt2REMwL
8H/EWtZmUu/1mWXFuX/XNNFGbdmyyTp5WB8ShT9FXbaVRdmgRvUrtPXW4dzNIZLKaYrsGvCmfZtW
fnPt9sry3AFmGZZm8fTjfJrGcKptOwPqkwfJhq6LxlWShj6QC04k67Q2HxG7jrK9LPaFb2/yqCQa
QkUbxwusJ5ct3cXgEQQgi800hWuYatSdLDpJ8dji7roBTOXfg1DfNG1nPZVTAIDNu9PG2DziuoCC
P1D/IAxL3cZ1yZZG1skkivLmEswVsGX6qnNhbPy5Lvdtn38lFhjouefrK01147thyq0bU//eYVsA
OINcxR4aMyCvorGoi+RONSN1peIdWsu6U4NffjUmXbuQJagUrRsv/y67y5rI0tQ9i9b354nTQiUq
olXWtdP3AEnb5msAhup0DjYXhGtX81fAL+6y9vBMx7j+NTEARfC93p9Lvn8qybFqhOXi3Nb/Uvp5
nBzkfvaUx+FzGu71AV+1GAB/9jxdT7QJwp2/Oc4bA6Ifg2EfDFNyBNmYHK3Ev+uyqd9Bx5Icz/Uy
d6qrRhxmA5ENdD9X5zUj/UKWm7n/kQYE5qPPcPQzqzjKnEyaaoJTRU87BMT+bPA1NRrflU0n2hVq
kB3iAR3K02nOZ+gbZVprseDuE+eXiTwXi4J+8elf//Hv//wx/u/gtbgp0iko8n+BVrwp4NNqfv9k
a5/+VZ6q9y+/f3KIbvRsz3R1Q1UBkVqaTfuP57soD+it/a9cbUM/Hkvvhxrrlv1t9EfwCmLr1a/q
qlUfLeK6HycAaOTlZg27mDde63YCUpzQi6++WDKHYhmdiQU1MLMHD9PfIZFr7VzveyYYwmtlF5m4
WeUu85p432qhRIPHQgWRgHQTxIl5Vc+WcUqyWbsyGVoP+IZ51rAlmVdE5ZdbRQu6xbmfbMDnhoBm
EUGZXEYYRa18V+XucLTybDzKnPEzJ3rAnJKzjCPuNGRrcvR1bd9GXXFbRoTS+ub0ruTl6t4KvWnz
z0/e8j4+ecc0bNt0PctwHd1w3V+ffGRNxPEFkfNSI+N6tPWsuBo6Nb1C3ULkQW83+DdETbW2JpTJ
CNsYoQ4RyVt1XHvQBlaNf1Rwbq4yU7UgvBmbWy9yaigUqBt92yKcVO1DUH1/lsuu/lGldYf6TPi5
Ilz/OsIb/lnVP6dJ2z0agKbuEmK5Za3btfFR84EYymKq4VQZDQXyfHGMBfZgHaRNDXi/sz4Ta5Eu
ZydPL2RrXiTvzj+W786vGOp+6GqAlr6G6qnvt5B1NP0R6/M/P2jP+MuDtjWV99wxXQ3Il2n++qA7
N3dZsAb5KxaRAb4Ynp98wkHm8VAtqCwA9sGWJ5/xuXkooEVt8vxw6hc2HUhheEQPoTnXl5h1wMMm
vHCZPXWIZorK3hXxwzLr+6bIOvpbr9KyX/uKdVcVlN4ezipj3bvt/Ny2i6nBHj4jELNRM73bd5np
Pli+diPbM3Y5WMz1EiSnb1/V0Bsvm96dn/0meRixMT8wBnw4YUr4wZ3qGQQaLscU3tLZGm96xwkv
u6E8yhIkgdPNW31/g84zDHx9mfuL3oD5kTAXY+Wb5y4c2pr56VBdMevVzPpkV8REeYRQh0BhH413
ql89TKOmIfDWY0tyW3EvgfLFcdZTZ6lfVdj/dwQL2aeiPUVXORjWe8NFJCgqrAzBVI7+u7OKw2sD
LgT5avzHL8NfI4fDH0U51VEQth+K/96+FlfP2Wvzn+Kon71+PebfD0XGv3/scox+1EVDJMHHXr+c
l6u//XWr5/b5l8I6b6N2uu1e6+nutenS9s9hXPT8f23816s8y8NUvv7+6Rn+LMysiLNGP9pPb01y
2LcNxvmf84S4wFureBS/f0IGo6ifX4q/HvP63LS/f1I0Vf9NNQ3XY/Cysdu7TCvD61uT95tqq6pj
uJZuGZ7KlXL4z8LfP5nab6rGmMeRqqe6usqX2gDVocmwf/M8TfcQUbAsw9FU79Oft/82i51+t7+f
1fgzfvnmsWU68L94nucws1kmE9yv37yahaXqK7NykdZYBRBZQnG9SYlT+pk71YF5JIAQ+2u6GGRe
9vpL2+i3MARO0PS8axfnk0WZCMqOg+4GwyYYvJs26cx53Qzpbdg77QYAW35ImlAgLXBsL2FLh1ZK
VEaC3FYm5SSAGKdO2PSTmZhT2mSv9Neu70537nM+k8yNSlYs6m74iv4KzGc/L/PhqgPUcsm75r87
3+kvaxQH6hci7lbnPrnWPKkxphklbWE6rvtt4+fENsxDfVBNO1GXqKaC4Ze1MnEIBXtfxgdYH2TL
TAiehjDOXh4tq0DTZgftQebPHWVRJueep+7isu8u8HfNH+rA6GM2SGw4WAhYtdVyfz6TzBmeg7RE
ZW/CqIQ51UgqxHBFVibxz5ws6iNr4iVumLfmzoD+avYa5/RTnn/FDz+qLOby93cDHRlkNFEWrV0C
xADpVB6YIVgGmZhnCvA86zgMeGvlSwo+PyTEplRPHWWdPOR0nHyldSx8G3AzV/I9nWSdbIbD6gIH
KNhDcRG2tMRAR3CXvjtWZvXBvLE7Z8AcQ7/TxyH+Ilk8nVQUWceNmnI1mHV3MCMdYkuZlQlY337f
pc95FHcHQLBAbLEatnwTfwrayyK4fdhUFaNYwpPdHKD7COudzLYCZRxUwV4LsxyMC5u2RHA7y6Rr
WLXCcFPDqd9FO8fFyikao5891MTf6jn8hGA+UDUvEbyIPSK10OX8s2zUhbFO7fyrziLzIBOgy285
I1VxfotENqTz9DSzwF1DyFwe3CBma5jDAITDJFn4ikpKzDz0ObWzUwW1LyReLCQks/S7rBHdjtbE
5zCNQKfQJkrYicIGnMmsK7iDYXcHH5nd2IFnbSpLPcoby9n1MVaI20MPCdZUrFbDEvWoGMCjo2fX
CgHsDmRquxg1EnV9/vMdQhWA8UFbhygXVMbi9uGdKg6yKBNTNMhcklVHF9AInmvYr1unJNpaB9wH
G5B4RhmWHOKGmlv5FOKOd0Dm5NWAEU670YQcU/hd0EofDzFWhEWYT2ggwOKXYQEdh0MQVWRxIaM0
neTQnRCoewBKBnI2KpXFFDeYWU5/lyaJWGLe0EL3CCAXf5T8TUylRiGu0XeySv5C59/K3xDckh9S
f2aQT9Lsc9ngWDsVU/E348RUwKsVEDLBCJVFPtoR4u3zHeuzN4LlH8x5H1dFv50FD7dskzlT0+Hh
TNMdv3h9UCTpuch5YwmRtyKoz6uQGH4IB1/cdoBlqg0dvpMEvVGBzqsOspzP8b2Gls3G6uFTBlMD
vFRmfTRyDzInItt5mYLLVBA2azmiTXgGoSG3ZzSeXJGwOS+A4PNKW17wRVXC5jCJRObORXf2oDqe
wz9kFXCErzCwIeFesNHAnek0B7gtIYMP5mOnJe1BVoVBC9zbLnYjJu8SHpn1+WbdXFi5z+VRbHX1
USkJAf/zDk+3CZ8Xb52ghi5bTd+r2SU4iupwvktZlPdbAlY8wBy2Gd3aR6FUm5bwAERLeefydvGB
C8JxmcqKoiqRKx30XSweUTfCd9TpcbJ+977KtwN+Xm9l2ALxRTRrChREfMEi8TqFOD1D256roKG9
qkK+PB2q9ENsMMWfExwHkAFaEVZAccnCreAkUvsbOF0g1QZxeDDFtC2L2O1DCLNF2dIA7hVzH689
uSDoBOm8TFQ8w7w2Vb9Jo4agut7wVqXelitHvPP26A8HwhxACmf9sKzLfDzIOj+fvhGRGgPDsGIi
30lgyJsXbaFqqyHMoDydQSl1GrPjGODMlDnHDXhJkQka97Vzrw0T0LDctYlpmZtDmWUjr4NaNQdP
JP04Qs+ujoBLVY35OyHA4iBf8FMZInx/mcMVxHZAW9mSBFz+/LX4IWUyTy7fXzXBpq0D/lwGs6PN
QEl7aHnF+4zhMoOsmGgYtvHMeDw++XLL3LnY1tAAFOrQrV24vhwAZweZBIH2ZPVA92ZBu66KoVMm
jmRX/1kni/BDgJyQWdlHHnIuyjqDKAf4d+wLWcKxz9gs+52ysvbdeU5ZFyJ24q6mnT3By1w31aWe
Z80B9Zf6gO/M2hM5Vuh2v4KIzlwBmzBWvRIEy8LCm4rid7KSVAmpWEq2YiHVaDmjhin4E05Z2c6g
cg1ldbxgRwUYTEwtg5hkaqKmE9gQyMpKmZSiWeYI4nWYNMTrdj5GFvtbo7Oi00lkk6yVJ5psoYaQ
6JBNEHtSsjQRZSgRmXp/ngkTUgWdtJUPYoESnJoLuZ6RPUO5+hTdkXVBYUEkSSYEHc5l2fFcPDVn
4oM5ZeVBqfxizueU/c/FU/OHq8XnYywvLvAulae/QB737q88dTydw6kQ8Q4A9i3rhEkf0l9Gm2Zg
0pNlXzd7sH9tc6qTDZ1olTmZzC6zk+wsc+djZbGbq/BAeI8sIKfLxCqzqmUDWpGdAWxTK7On2vN5
zpdiRlSXsCES3/3zeufLy9y587szns/14U/8cMi53xgxUrjRThcfqyY+W5nMP3MfisaUQbg+DjCQ
iS66mNsqsdo4J6aVIdtuTS+ySu0IcMLkydLs3OVDUTb8l3VFEUI41yXqQvYz5Hrhw7lOV/nb9q63
YNCwK/PtL/55o/Jvl3fRyEFKZk93JfrI5tqIGb7Ot3ruY2mBte+rHYEqxm6IKuijxEEikQ9PaADC
dq8N2UZJ7HskWhsIkbt+VchFXtb3xzDInI3Un7DE2syRSz5ZPienyjrX4DurKp2JSawLz+2GOPJ0
SnkSWZbNp0pZhml4XGs5LMgutLehqwzLclCJRB1q79ACtYacgliVqo4KgBRxsDat2pixuToO/BoK
Clty2hvNebhHjGvlTFWz6+HGXwm2BsYrviVTLNs6uZaEYIcnEYbcv1vX0JdqKrC7zjMPHkRrB5kL
QQqccsiTO1u2+oQ+M/s0YnXhyVVVnNslnJx6jU86iNQlAcE6438mV3xjxN4/zFOWXJGYvwORyEpb
gXWk1yEcKhztTg89woPVYISUKXQPaJNP275zrQPoVuvQmWieRC10QQEwTegNW0Zbclnf7OOYNUOt
5uqhFcng+PMBxiAiygrru9mp3aEXW6JzIutsVggrQzPwBLkN3lkQZeuiMRQmijkkkMi2IEmIv8z4
g9eZnI5dMRPLpJmtHoXXJ5UhmN9YPAk0+7hN8WBkTiayIRXSPMSf5PAg2KiRy0RPwx3y0Rtfjo1S
RCQGAMDkIYbmU1bWqnl0Bamst5FSPeBFBINSxP0G9bT72BmkzZt4j2yRJ4B4vjT4MbAQte+S7Nei
bJV1EbR8kLGO1irPqzeZIAj9c35fQkZk3blB5kbxqLwRwotErObl7ytz56QX74D8zWWdLLaaMPqc
y6fc3N2G89RtktNuQZxQNsiD5XFR4Fy1Nm4+Kdki5VhYG+YnBRdZVOQUGcrNHj7P/FBpYuI9dw0j
1Bt84kqW7zqlRrSNonYd9mxVPYS3mh3aAv3BdVK0dHQRkgrHJLteO0Igq8SeP4AyXBGv2l3KpKtQ
Lmg7qLTUEWaxQGPRIZMuww61IEhiBbdLeRrAT9ou5zEMdZWRQNcugq0bIb8Uwg4iuoeDIbZomkjO
xW424ZQ+l2VO9pG9ZZFAtvRkx/9vGWv/J3bYX8y7/5XV9/9DY63muab6T9ba43OUv7431b4d8War
tTGtGrZFGC4OPNeAEfmnrdbBIOuqeEXAFekQWhiYcf+01Tq/mRZ+Kayoqu4a7221pvEb/EWOpTqq
5qkmW+3/jq1WehjPHkjLdB3HE/Zg03MNBhD7g3umdWJVaUdl3nVEf0GoSoASKI6VigzvD+1Qf+se
lD26ZbDN7MGPvXtQf+P+1H51f4qLu5ptWa6GqVjV2Hr9aicuCDmubNWbd8Y4Lojon9uLdCBQZGPD
UYLaRIVI8SvU9f/Dywrz9TuvK2R8Vl8Dx9rVXzr0xbNrtp7rDo1HOH+bC6uEof7/cklh8P71Kf96
ox/8vInt1T5qP/OuNZbdfAviOkKrzF+gz9zGn//59kxs/R8v52oafHuOruN504Bh/HqDxA2V8FlV
9Q4yIv8Q2s4Wl9L1CB/Ewsjd6hg1Sbg2CsE540FcORlJfPSyAfuXY6E4oydHJ8vndYxs0YY3F0nx
KTOWA1J5ABkzlNJd+ESMRkWLxlGffAe1kwLens1ErEoXmy995S1gHgQbNTj5DiVlY1UbWQujEU8Y
lv91GA/EPFX6KouHo2lrmMjnJl5Z0EOs7Mrd9Py3atR9yC56D9n2HUZdWEphuhnHKVjjfoY7zM6u
fAD4B7+oV7lZw6cH0ZcSjY+GC55KmZx7aDf9+2MX6dhEymg3DLNKpK8KNh2afS1stJ1dP2P+480z
ntm4MMjn06Ol2tA7dO0SrrNDYxO+ij3q6AyQk1jWIQ+7/aC3P4zCu9L9GbKI3Hi1su4YldU3Q+8f
B5RjcTMcFQCzkw6/g9PyZGeCe5aN7cP+grVsUKALasZgyVICq+f3Lmqwn0ygbeYeaD4SXY9gJGHe
KOtvakCwdgi8Mo+UDfoEYH6BCWCQQBTLKHZV8gNd6ldDQPoHg19CRxDG1jmVDtAVFuwMu818W2jF
thxgpcAp4a95bDulmr7kCiw2SbZu29leEaeqZYTI55E2LqB+Wptm8Q1eLpDOydrpptdkHh9D21hZ
AVQ09fiIqgVrJb/c9rnN1OjMr4aRPQblC9vuZ2S109XkupDOx6z0oDVD4CpbO0P5TbDbKI690XPX
3Bh2/2iV2as6FGg9E9wnzpMZ46M6WddTcWNX8L4ncM1AIriMIDlYuZjagNfcBRbDVVmPK4h06VIU
axOKgzlisYVQ+7DqFOLLM3tMFqkBF1HW8NTcEuoBW/2j0bnH/egWySIrzFfYePQt1OdLE/osNuk3
kKtCHRRHf6AgwEkaH2orBXEQBJuWmTHDP5LWX2JD4J+K5sUrWB8ooQNZS5IcsoTeymy8qmkE21DA
O6fP9hLyIDS3oFOpXP6QygTbNeczLIY9UQTEfxxTiMXZABFZVPE3O01+62n1nTnzmqSadglDfLDs
FS9dEyfDOlAJ0WVW17mumciO8f5USTug20YE+6SuIh/nR5gAKJ8mDuirrfyhPZdBp/KfXc+94VwY
P1rGeJ+HMejE66I1xdXbFYC8Y1Dqt5ODjU28vjkKJFBAFD+0GAPK6Ka3wRTHiz5osHSZ7l1S+yne
bu7OVwBLFXPSAKOZUZCxk714b8Ypf8CUcIXcQrA00vYbfAFQmCr9uijgJTcdjyhsr54IHSfya4QN
nJi211QRtGWhuuvheODzBZbsxPsOZwPrWjguk/omykcNZEtzdMv2UckRpIs7Hp9881Qo0Bl30SAI
ym+E/fImRBDfxDEhaLUfENjBZ1I4oK2drYpEu4fYmlAVc5D10ONdbxVYMUugRHDtES7A15mgXFUr
6itR1kRExVcoE8BjK3QGRAJwiIhSWOY7s64BQQ+PvcMzbqz6G2zQ9crxutt6gtM/9qatmwdoACjh
tOw/+32tr0HYQ5DRIkkHuylAcRANWpDOK79DVZrXCT019Pp0BrOgjVZOGT2mxue60uE8dUsoNDNC
AwvEzm0+yBDqjqmYwO6XMKARrLtGeXkz5wz58vfENzg1WrKcsvbYEc646FLIQjKfm/IqSBq5SByY
r23DQNVP/CKpIEkch1Wu+3duyaMA2ftozvprnQ6MxR7k3IZ9F8KCZPOHtSOVuQddgRnd1j1cWnX+
qOhJvamjKVp4sFiI48e53VhO8eTpwyNr4sfay5qV4l+rNq8zlmyAfvH4SBjDJnCie6w2awZVXsbB
fAXyClvJIMaYOvtWR9YjJD59UBK2VRuvRTw96oK6iLEMoVLjdjDTW03NIACo/vBmZwWJHOR94js2
+UXnkceFNunG7AtcWW42La0qC5a+M21NJUOcvDl2Ko8iA/6x7OJLwkIGVOR4UTC1ox7kQvjbYn+1
krgkSM2GH5f5Z1lP47FOFWZNLwAzUeuvkaMwdsbRQ9peo7tdze3nKdmNPeOn4nFrUBBBBatM+8ar
v4lHMlVMMdi7AMzzNWVJOi2TfpY3qCmYsKouPMgX3irbbxXcoLnnlOxg1g3XRP6QeZTgjq0DLyIz
MlJoegg8ih/c86GVV5vs1jEbYtPLb6ERfKkTYnIix9zazpxcTkzjnYMHxYvYFI1hump1g5j49Pus
seePxahm+ZCmDtCyLrR6rhbpLJDiA6HDAx6xYUjgFWCvChoQEosSB9ngNLdAF3rcZbW2dmtIp0IL
oumcTyisUe8Ysts656PQx+HGLMIrPEvHKifaTXhwUjHzhW16RKzyFgmdbm0V4T1z9AU/oY+4a4HR
Tw+W7vBYjk62QRCEgOC4yJewTv/RBvkWiSB9FWZqudJyFTlGbqENo2IVWuVamV1rqfDFHtwoz7Al
T4/Exy9jtJHWjLLKtiwz6Kki1DGiyd9MzUU9PMxBtlad5Bq5M0gP7WqGS9H9UleOwdjhIZRqYXFH
bC/TMPg7RMks26BJIdbiVEyqL401r8vMvIljXWMCHC8T/i9avFCT3+5KvdefhhD1Lyvbpj3LGj8W
mJK2u4AKi7cUiYw80y/h92WT2eGWjCKirgfrq+3wKqOCxqVG/dsAlV8DkW4eojFW1HO3J5h+XQyB
dz3XI7vuUGGMNZ8Jtehx0wXwTwwNEdSQFS5cg5sKkefamKkNLNxLHvoZriDY+/1lkqbfkWgGwWTP
zBX4MhehiEyfwlpHu5Fo5CIzFuMcmIdG5y/qhxZvXm6gvjvY4HhvodX5bk5pskxa5Ru8Tax1lImn
QYxo5CxxOkPxmeG2YOC7U1BWqr3WhWkcYbqmtBa5Mm7gwgIMPATQktVEtKsok++IkrrU5+raGOz8
opmBhCgMPv2oI1E7x+vSXI5Wr+5ceDg3tlauyhzT4OgYSDQ2PvxwGlxW2mxFu94dfsxOiVnGqNEQ
hWm2t9zl1PYPRFiZMCwoK2aHgpdIdYmydMFTMqcT3a+s5+aF0W64sPvxMjBmbd2O+Opc2GtiDaa7
yIJ6tWICOv0RURVCm23tzOlaV+ZLIj2+aYKGuFIHCPEMIqm1ENoHhEgbeFc9fVlEwSZW1CcFS/gy
assdWkjqbgYfgZhjCQF9Hi70uK23BZtQ1EfMh8mI7ozQyVYOPmcEDMx8RUwxyruen6+0guVPSQDa
dhxd5CIM1oHGoWbujSu/2EdxWK4tZz8WznffNa0VkDgdgM9Km8eX3uGj8kOtPEZxumcAZlHQ+rB/
tWgGwlmmIk9a3OVCpBi31Y+GT3NdlC9RxgsR9uEPVDlQNJnR5Y6xUYIPnlceK16wVq2/HstVYo0v
s4pG8Aj9PgstWAP1GYSkGHLRooFJyuCPl28UA0WE5Brfi09Umw2R6bjxCY2BSZGl2HSpDaW90Ls8
h54YjBFPwhA7CQ0GiimFBdiPLkfFv0mtlyDlx27sAsbcPCdweU7XuMyJ/xvnNeSE0Xpy/WptRNH3
pO3TNfzd7EBi/Oqeraw9C5cNm1tWNi6KI37eQggKcG7jBA0zvUZwqaKrjxHqHMCGE6CiRJR7iI1s
kX17zrKe+G54ot26v8miiWGA+DxAzsi95u4GAyirq6H9Y6yZiIcx+c6uCEZjgdMoK5O1cFZvFaMD
WVwGzOio0PIax6vWKHO2PhZs0fpnS4f+scVoiI4m4VAaGOMoIao/ROEmgul7WYbJXamiOhP3/kNS
dOEWFhxCf9EZW+hNVWz6mPGo1dHcQknVzfoYgn/j0oyS72E+5Mxt+45giGWX6mjVmiYiStZLx4Z1
6VSpt60tvV27bLdq03nJAtQ7zRk1DoulbVnAAlQheCF5fRD2q/a21SAyo8bxUk26p9Tu75zSaRYa
QGqmIEjEXQzYqe63tzXiBz32/HXoxFcAlP6AsMxfWyWEmcUUP0IpF24UfRjA+yRXVp5u9BTJEGJV
io2m99VFw9IC7JOCGA+bzSRes6a0IZFtNEDfHZsNg1faRpCTnQIEOVGzDRw89vXYw0XlfmkTDfo1
U7mPSudOL1EmSpSs2aYG/N0DsB0Taaw+gJYdFhIWsVPZbP145/VWdDQs/96H2May7pqkqJfEq4Wr
vD/EMZx0agGhG1zEyEsAIisca2XNbQ55+vzdmaEZgiRkM3i9uQ48NIHCKWa06beG+eS5Q/s8pt69
bUztnpUVfOCjDT+2H9qr2HMYwgfrkoVwtu1Hvmtv8K4hbWZHjskg7NArs5s6R37OdTetqj9Yunmt
uON3s06BhWg6v29wFQ/esM9rVtupPWyzcvzuWpbHoMh3pjW4FQafkKGRaJYVT5fXvcXcToDMyjED
b98OBMu5JoJ2rY2qtNm0lyPYkTW0ecPOhrVmzpDz0qfZE7tNXk9ih5ZjUG8Gx1JQUhBvWmqqK81S
t0alExYEdWjIjrHWPLSQGS1RYYaVI1IMQhP6/ayw1g8rOMwEUx7K7VggdrmrWoQwYHtosDfkyVrp
oaNXYmfZ5uoMT1xyURC/26Jbu/Dsaaujke4gELkSAccIRG/KEYwrpO1fc4jsaq1PDn2WfndQThni
dUL8qjof/g9P57EUOdZu0SdShLyZyqZ3JCQwUUAB8t7r6f+VfSPupKO7ursKSOmcz+y9l0pVY9da
81WpAn3BLO0ySd01YngYZKLwzDkgKtRgRlJc8Yr9ZsuyVbmCHcK8asRJxGLEiLJ85oXECZYfIuH6
ZPFJ26Wqr1UifNWsqmzqbBLZyeEfFxLYR4k7jTIHS7p16+Oxc89SRfCa0rY/8DEhsNZE2pNEUgZG
0vhrZjRuNcwWFqbboNHJhj35VXKVfadK1NliqU7OomIc4o95KVUmh9m6bELCzk1TdfVBkQ6hYRJS
Lgaj9iZgeg1WXYv9UCpOsskILCF3MEaW6BUlsByhIa8mIf2iHn6Lrr6NRfxilOFbmSLrIu6Zlj0u
AXrnHKqGsFdEjTiuWG23iVY96l6T3bzUKx+Oi8w8ym4mVh4WaRRtZq77elVQh/AV8NM9zK1y7RL1
qOgt4RgwW4O0JjAwV+atqvLV5Lq5UQmwQ5e9bqooPQohk5SUj42qVrmQX8lXGS1g90Aek8CmBpDt
DRCuOPzy5lUsmZ/MiD3DOV39rCPBKKpRjnUqJzPTJG+pae9wFVnuQGGPWIhDMKwFT2/GS6/MLdMh
DvFB1N+gFPTPME+naIfWwVOn7xVT3CYXNATjhoSS2S7S4U+PnzG9gQEZycGkkTpyF1EjGaCRiWOH
A5qnAc3R6IiNFKLAmlGhhG5eZOVGr0iVYvr8Wi8J2yX6u0xrWm9pHjITDAKlYudJsdbTlOSx56pE
jfkOmhpfH69jvOTxIU8pfxYVF74o33K4AgZWDldd1tQZi+WUGS0QhnmQKVag6hoZaZWayiJSKp2p
6wDUAMnT4jBxsEyTCxZnABHm8Tj380zXFpPkxkhws+D68RepmjcCgANL4Z+qvFYeQ2ocWLnA/hDI
uVPVlVSjjGS2dIVJIdbCdtTSmxEJxRZw2VVpFGWPsZdgL476TDR2YghhbU473rmUitUIJadbmPwq
EZ7QRog0DEpsUJcVrFPX3qeuPstGbLhK2FrAs5d9jp7HlzH48Dpbx6lY2+0w5dtRls85iKj9vMqA
tJopqAtu12fMbDvGDJyaPQcOjf3zrtYH7BoTbVoa0zVZFhe29gyJXkLCmDMDlue0No9qLYJiUKk1
Y072eaWFl9phdGTdpJIzwotF+E8xdYpDauZKoGJ+aJEuAMBezvM0YWQm8kaXcYoBHSOCgVS4imzY
bTP9dy6mr+Pzi7ckJsVElLpdC4CDpDdQdnKRe63KqLXRHmG1Kh4KW/gx7U9dCB95xnPWZXO+WzNu
BZAf3vT8Acpau5U6ygoJbS+BDwRbLao7WQmuTiMldJWzVwJJ6Hel9WZqnWBrKj/TMus6TyM/tDAh
cczqDhvFXteKaywwNewsbsyJKHYHoWLKpI2fDLxc3eD1yQByLGTeV1ZHZL0o6E+WkL/AU3LV5/PV
D+z2RBIrn7kNuTfx5OSC0NG+/dNxWewKTX6zIua3OSAXkuDdrI1ojT70VpoOMOTyBSJW224rtnS7
fmL4iGSQd0XK/0pdH53sP3yfRlkeDn3vEQ0A4TLR5j0T3x9taBgK5nxlYJKOuSKcSQjy9Xk+lKVU
OKSjZRcERt8l0gmgRa4s1l9WK472BJZ3w1Uk7aJPHeApVujAyDmAow4tblzFVqClEbimkaWCYdMC
wTLEG3mU2mJTdTxzfCtUWcN0TZTyIKg0ENYqaU5jZT/lzPkOFCkNytdqnb3CqCEkaCKQefKOnGam
YstC057huToKGCKnM4qDZsWM5zSePxOajGY0ip3KMMyMcjTdRAFXjNEn9tYQ3rLRFiW+MiZBFlhi
sYkmprSkwD9/Z7Entt9ceg91p5vJQKUnfKHWUlyT5WuFWhAwRTnqApbGWLI4TXIgsFZBWjHElm6V
bCKr8RsazyEgef92NTXnSTYBck7AF4upep16FQw4bh3iN7klCGugtoZv0Ur6eRIYQOPczKHvQDO/
Cz8aLvt17Q2nyFfSmGNybpfE72uFUD1BRRca+01dg7huvhptu2DqZUZKS95p4TesJj9MzRPFFRTc
1lstcoCJsiUT6+lJnxXEgAhKjGUlNlyCvcwYu+mwhPO+T3wXJk6QrAVckBJjg4cSb13nVe34Y8mM
lBMpP+kZsI8sonBPu8WrbrN+UPRFYMQ/E/RIWohbGtx5fRv6td4dQG5CFRqku4AqXTa7yB2fTUYs
wEzV4mtUxlutBaZNKGVFLa08wiy11ab5MuWFpc0gXKlQv2o5BcK1PNLIPLAnuHYShx0BZ3ViIJWS
268Zg6Ez1dVGx47whCR8MRgkm0a5r4J6n7LcT/rpKLBztDMF1UJUEx7NE/8FmvJFFcoPteUXMqHd
W91AhBpSUgZgpG8KBN/WMQwiLsts1QQPVxKidOm9b0hmqhPrAA2CUl6p/ikCAJG+faZcKvxleUNR
/0kQBj8W3NFsNekSM5WBZ8VJTqq708AP1soW7fLzXMCvtGuxd+f0V2II70Vt0o4+ZgJmMMfH0Qo9
ibY2Zz/kFiSIOpp6g2BvvShh/x/QlD4RG0kIGW3ugM+2sFV6jTWLnra6M/YybNbtwivpWGE4BqLY
mohNiN6u03S6VmiSDGP+lNPQpdE+d8yXPEwGEKX0+UIjSSiztinDglkTqQlZV63HpTMeq6a/i/qY
EI9I6RTHcJbV8gTLY+SObhVQ2HTuYjRQdCKwIISdCZROts1/TV4OTUsiQpfnP/VjIfmGozCfOo1j
PxESViHEFKcqvR9R7Z3bG/ggQqt6kUbFJNqEid4SkVeJhbneyjIp8XrYW9epCMTidxqt79JULgKh
pGigISiPnBb9E8ht3oV25s9LCZ7PrYVVckT8GoXRymQaos+U8NQr6cJM+dnY9spGC1v82LxWORId
2yiuZt7zEaYckHOM4hoVhmMNlCWGZNyhYt3aZmCASgSku9S7/woWRFho36Yx32vCtSvTltAI40La
QXWY2DhcdVjlivhWTFLidy0J59qcPNKhiXaC9GQuLAoEVjHeV+zqbLHVX7VmUje5emEskAQkHpG1
R+2CwJYchVretEV2AwXUnKCAbKs+x5HZRWmgSkFqrsIxq5R7vMw/nYDATWDov6fYa/fEkznCXFgu
kEgsynTzw7wCg+0qLt2ID0IOdU4qfmamUVkMANt7q70WQhJtFVWLNsKjad2FxJctSiWMFcyvmmed
+t9dGAn8Bql8QwHAbTDrp0jjygZSclIEBsCAJwQv18C5maEraKXpCrVx155k6HaOYz5Ey09ClNDr
zBpR5MP776BHsQDPixTQXqtTsiqT7/8eXQF+kXoSgbQSwPCsQGPGfpPwl0sqhZBiHcTCvIhS2ZPJ
M56SNfKboutZB4aDrdfjpzobJ3MUGSg833P6lT+l5XOX0+82ATKXN/XfEMWeGfLbotwG6V1XuCSX
OPjvaQD9e7eeX2P1LLcawnF7k9FFUz0rIuaITVpV4BqejkmAplVvOXrNuhfhxmZOqqeXnNssTuvO
TZXVHyRTxwOjyTs5tb4sQAK7JFS9OjcX0FxUAKlB9L8oDc+DKC0xazLvyMfwOqgvCoNFrDNwPKvc
4/iBfpmT+8J0OHZE07MgIfBogDlgWEnLLvylZLfsJGIY0Fytrm4YvINKsVKf8EXK9BvySk55LxB2
19A+0XtROaIKNGfxj8x0Qnli8DijsZN6/WftYmundBFmLhkXKQqn+fTf3w3dKLk8qBIL/TnxrZDA
Eby5lZNTCiQiV0QfjdOG/HvyWqmOnVoxS5eAtVe8IdlWyjYGybIC72zaF4Sqxl1tl/NS7RbSL5A7
PeQkhB7d5jtpFHiTY8YUsiVK51pUYJZOY0SCDdmvaUTXw/0ILGa+aKZoMLAoknMv5r+5yi0z6y0A
O8pHPZTz9yZV0PZZgZITp54Rdr4CLvPD5BIzmfGjNf0pRYM1qQxYzJQUV4UTp42EY8t8+U5dfC5T
NDDKzqkajWNJ1uA6WDYSMbJ/LCwXzTqCGk6aR4lRzjNppoSdSFwOrPn0feEr550c0r3W0tvVEdn8
hCHCsK0OaMaJrGmUZ4hlnQRGpf+bWMBrcs47Wydk9puRX+IH+TCq5jI9L7RVOyt1K3LhpQj1lXT0
WINBNUiWv6Ef92mPgwtdxGWkj7C1pPtAXxcw+v8J6+Qo9ESF5orI6C1+UnEt9hpJtNIdRuEj6gXh
0xh9QwHxm653UqIHeza6X/gOsyt0jDqZ99a9QXa8wqhFTUcKZFarrkp6iN8b2qecyOsOqDqYbvAN
T3D5WUqaQ12SOr08ZZZNnZ2KupGJZoGEBTLOrxQWWFI4fglTCU1mYBRrgbthrvVaLnW1nRLZkalY
HWx7iiNa7D8TRdyFJLHz8YwnI1vSjaYQ2Ux185yCz+NBrdXYGyavJFvlVaY9q0fIGEIY3yW1DV0u
PpMycFEJZVW3VVue2I7vQh334GSk1g6i8XGRUBERJ/2VE3ZiExYsBRNPo5vz8PqwslevIgQoKASW
n2qZHZRs+ZNZiLjDuKw7mdlSoGblexmz7LTkmeEQW34/nv0x1Kc95gnCq0gC1bWe6kiWA/DCPHzr
SiakXuVsbInFToVBRG2SYEyLntoJIK2qwaB0KaeXWlwqV9e4QilsLAdm0tYkuvRmqF48NHowVNZl
khl06utME27qm1JQMr9PR8I8J2lXr4XpMHH14LQyTKEfihrN9KXcONcGUbb71MJ39N9fKm7xnSKV
seyhNPj/v5VFHjCpU3uR+bCq+03Znf7vf2V/yL/6779t+nZV3v/7HRLxnoaQMBAr0FmgqOwxA9kt
nyPzeH7btOgTGNDhqxjV2nYtj3ci29tzTvwtS7ZICehsyAYbZQsFympdLd4AR6klwofi2tpIlp8J
ZeTMaXS24lb4uulr1eLUtcLTYvCwlPJ32Ru/2ZVQFwkZMKSTennylKZ9Flvrhe8h2Yk1eQqp5hlm
MhCjNVpnUYZcZZmRt0Ryci0Ttsf5EGcIYH41jXOsEFUDYVvGfp8/70XiQl9N4SUEOpHlFlgPdVtq
ZKmldf2RxVnPJGH6SAsJjF04HkUdg+FENjrqAPg8uaUcoxZD3pLzGSrJ+jrXoFnY64MOHpJsj4Y4
IJMxcou6oHkptPHYVCmy4HoG5UGvJ1MyFWnpJ5ayJ3k+o7LObgWxSOjSq9dZRpjxNCeu6L44m/EH
ScXw6KvwoGf1y5I9jW5yf9HbDDKGPqE56do9MynSh9fxGRo/ajtBFjhipEzdKuj+HE2cnx1WxYHQ
O5lR/TFapEjX8odVFW6RGP6khTUfL2LrgUlpgwQW8mnxfNNV5HmWMic3UPWnES0sAZAZUZ5RZ+3Y
4m8bke3yJJNERzwNC/vITYuClbsI6VxfuIUtpGBTQsa8YSgdaFkqqKjrT4oog/VZrfY5RrOCjrUa
0wdteEWlk9J4LziB5XrLADA5x6K1mXKnpyPdVcLyu5Rm9kBQAYVW2hGXP0OcRPuRxGybGxIIHXhH
fC0j8ErdklEZlzzsqLXsJifjbuhiVl91Fnl6qMvPDLjJzWqi02PF8OvYvNU1Dtf06S3ERnVR06cM
aYyxe6mzRrJ1q+8WWSejt5v+5BSeUoUjwWJ3Z6zVX6qQ1TEt/4a4QVaUqAfN0Pbs3lwGQwwjJQS/
TJYeyPIIMYfNxUOsndQFN0Hf5u2mj1f1Rb+YQjJcYYzSdkcMLEUSGRRxLd2O1CRXlyZjWxY6C+yi
8HK2W7sWPSqvymgcQ0udAs3IGZrRkG/avjD3KeOibdwJ1m4cQ2vbKF2MB4lvg8e/2EaWruwrsero
QSz5oBMdG0AMU45pWJt+poxwdUI27Gl87KBsntBDyV4rp+LFkAgoLRul3MBLN1C4tKbbV110k5hD
upqkjTcmsIMLYEK4KRO6aIFy3owgmPUqq/VW6JN7owqqI7SNeB+sZgHmYRSvSHZapzEqCuBYZ8nJ
onwrhTRUKm+Yo5dh+zbRxjhFmrVvVgu9W8Nr8RaF1KazOJRvfcMSqZ5BWkimCbd1Yi8stnXuML5M
37rnbyovbfzGLBTRnJRFb+HCfql/YrvmEhFBnlrmKwcTA/muNl6RV1WOhLPgEmaWlyyVzIQbeRSQ
C+665z+m8SqftLASvTl5H3Jdh+vObj20BFaLjXCJU03bJno3kc2tjqe+J2l+KmvlAHsOEDS/3jdT
79UWOCs5N7RjJ/X7NjU20qCbb31mvvYTushy/c7nKXGH7LlegDfvFWb0ka49maik7Ttq1BmuPgMZ
08t0hgOStF43FMzWsbq4wlxJmByTf+wrYWdA3mJMrauQ7tmNtqK0HGXqEgYjmeJlffEFZ+4gilJ1
SfV0Ctb6NCE6D/ImMy4rX7GQ6gBP0p2VNvmt0DiO2QAXzF4tzrOxRBfF1x9mrbHPJgjQUsdGUK1R
Sqil9hTswNCrYnL9IasDBtLRBRgjkNGR7ckUmjtEO4pbtsOtj9J931bQ2LuJbY2WXdok2ZBpk+5I
agL+unLIjyP75FnJD2FlTk6/7sLG0D0G+1R2lFNcAv1nKVbrhiVb5xVL+wNZk4FbdpKfp3aUY4LW
i4Gc6LKgPyJdPwmffS1bkiebWONw5xApxw6ICVeDHjds/fRgjRBiIQSrEQjITHlixfJQUeo2mAgK
9nyESm+YK4F6un5MKTZpmizfVJZhL6mTapeMgMlsB6JdjPuubaEAhGbl12YibzkQ5g2Pn8YXdhbG
uUHEuvoT7svjbMBCgYSBFMRYqdLyWNsMuk5PP8OcXKhDILjQOaQsFtX0tdOl5hItEBoUhmIc22tA
MvCyoxWSo+RtXcf1FjFGOBgN2pZSEcMjyaGxQ0gNMVQiniRKFGAhKrv/nKMkap1saAx3mZkJ8E2u
2zzu14uxSjKTuqMpShl8Dx03y6Ae8mSkzjMME6cx2bJDgquB8M4AvuqzL5PPbAURqirKQ0jr3yVv
X2OEzDxZy1mvWZbPmqSQUsuJG3fjaHecWps80hhaAuiqhjY9iGHHUCAFhzxb0xmhxWxwHBOZgsVf
BAy86HHpiM+8xZn9yCJaiwMV4EkqUqc9EddKIBtnUkQrMvxY2Ay1XOyEeBQ59YfDjLxsay7jRApX
1RyozE7RGo7+wPPGaj1zFDGu7rR1EmojGM2zNe/6WQWg0I5dUKuDxzp28OlM8p1mCK1HyvNxqKIP
vNzI3hkZB8vQXIgq4mpoJXXDHfouy7RBsWI+hz+b1mhPliyIjtrlqV82Zh6EmdJ4Voi4qtejHaxt
Ls+6vXYKHfBIQeAWw8QMtYwVd51ndrGheKCyWXgYx4NBUgqAoHY/d/r5v8aRn6TdFroA3XrdGGAF
GRegIBg1wHuRfhX0VoZ5reXewPfj57Jx1AzkuHk56l4m0kc3oowyXIhOayETR7nSXgg4EwltUhnr
hBZTQsR4zlSgGx/T9I1Y/HyXreVWF2V9TxjsYUm1fqOm6UWrFqYkOVwfpVHJPk8meqE+yiWAz4ME
xpr9IHB6BqHPX/vvL+Pz78LVQpamtQvDaojvbqEbyqbVu02kGeIeGZspOBARfTVsiq0yL+I+ef6L
//5OJrHRLS3tORHvQ9c8mq2vXsc+0GQHwi1KBX2XgNNjeX2FDoHc/Q5wcJu40qV8Nz/HfxZx9RDU
HoAmBQa/HmWV+ka7oF4bHgTVm67mcgy/SLfup2vXBBZaQsF+jlUgWqp+bNnSRzT6dZBuxE0eEKz+
j184Vy86/ysyelL+8WsVb/I16U7rh5GSieUgstMuJUw+xtevxiHx16MAe2jz1sIdThly2+u5gCpw
Z0UofhtbbinFUV6yb93w1cpdgY4H8JEyt/yp7+RdWc3RqAHXuPo1elOLTdd8j/WRAwGUncI9wioT
WmLnLTlxk+5AuENqD3CImCbajK15zCwzSGo6htxPD2EeIIWRb813JdrDpsiPpnEXhH9864jzfOU1
6x2kPcyYpp9mi7CkZxX5hel9JuAeVI5T7+qgye7FC1W3Wm4XyRORK3J2XPGQDNvyLX0TPpESMErC
9uARnqx5ypv6nct7WbSV2Vnj3/6ovFq7lEd1A1BZNTYRy0R73DcH9G15Y6ef41cx2so1ds0L39zi
qP/mYHrU5Jq/x/fhjWxcxUFqexSYSa/28sKthoQooOMk2VS3x5Nq2LUDc5xdbfkqVi5qEuGeCvac
2tDixt4N+9N6hsqSHsgcBxqOuwanS645U+p0u/Vl2mB/qXyWPULqsd3aQ4vhs1l25aF4k87avZwc
Vb8O8iZH4XtUd3JujwNudx/wy9W4A76WeXAEkh62lJfvWCAle2U2nDrCodibRwbHNJL3dJvPzycg
ouNYNtGDhR04+d/22HwI13mXo9APiu3qqftXhJNefCz4Zh5J5yCoYZr8r6Pk/WpdZn8ncOOM+23N
bbA5nOGD95/YIR4cwIWyrWpPSoJJhbrkAEfRT9Y2RnzdOcZ2KWxR2aavpugMdLLzzmDIzKvqDvfG
L0/04WgJFkcQd/Fb/tRVu3wiHSuW1u0Osp3uopf5VQjSkxYkW+O1LS9astUjN4zch3SVL+GW2jRr
7PJB3lv22+4Lh2MQA+hztupHKveO3X3ASH5v9yFjwMfgq65wS+CKoGOz+00c+6hJ4tP8le/ao3Gp
g685drqDEtRQiu3GNd35kX1iCHkxrmhcqndcrcyicehmIBS82HT6v/SPED/EEx25i55yEpVLv5H2
DH2mT44y5Zs931NQjwI8YPpN2LZyIpVURKm5KV+sby1zms/qlayUvVUH6r3fAy5sQIV/d59iRjK3
Qy7IsdmKg4MK1HJmx3xvtuaLhFXxH5ktbhsM5+Ll6ehBigv9cJO95NNGuDMrSns+UsZB4l315X/d
e/oVsqbyjEC7robdPurcNV/oE9c/iRSVfFMcxBflal3jdMsYLNyuDJBP/IRo1lMygezuW1DdPqDc
KD3WRPou3lVn/X3yjc/w0O6joNzUf50fh0763Tw3TbZV7A22J/zmdq3akBTCasOebj8Yt/yaM+vy
R8HOX5nbv4uKk52BLWsUTThtNgUHEOYZ1EB/kXhU0esOXIm28YOOc1kwwJwmpDWK03MC3fEsNNw1
PDQycjC7tpDmuRq1Z2GHypafvF2/xV+CgdfI6f7Rsc5ev9ioE1nG5nbsdRvpEqM+DlLy3/fDIWn5
sHmYSvK0uZqe2gfbPNdXsWdK6MINLZO9MAWG5iCARl6neyTbvKq1o5Kp0t4QRM7rRXiBR77c0lf0
3AKjYPKEgCt70nHZYLxTN+xMATh+j/+ik3msU3d0Ra8/CC/zxTqsZyC3GRXD0TpE2jH8hVScHgSf
LhEfhnLnRpSo3d61u3ExPqIXroQPY6v8CIduw/tHcgRiSlZevNDxpn1rd4iBEpSijni2PMwMTvyh
/0V7ZOLgkxl5fkgM+ieCgeyRHelGOsFRTAIWudaui9ApOAiARaL8Lc98aQu3/RMhAO/ST5GP9CZt
pXMzfKWH4hHyaFODo1ee7N6ha0MmU7n8Q9Wfc46yJdw0nIfiFKggf9xoWyx++mf1b4A7ya2fuDJV
kMcOi14BEDQcd45D1LXu8FFsu3rDSglNhcFzvhWOrGBRWS+ugliGBchmvcZlQNpQ6UVuPzmxZyDN
viqLDS3xzTpKYlDvMUFqht0E80EPLF4T6Sy8Z16/oXSXL8lvdEwr1/wRx63OmXqBhYJ2YXCNIkAn
TBGk/is3/Z4dZ8G32LySRrkAvi6deY/MN/aqU/lhvVOjS4dGsPHvswYUvpjzI8cNf7QT6FPoA6rd
hit6Frv/tkR0egiMj23IseAKV/0lGq/6vFv3udsF8C4xAAXNMbLH7/Ih35f3gjXKN6OfeGfuyxM8
ie4jfqsXr/vHKyeBod0r38KNn64P6zcm0Rs89ZkfxNo4eJyTexZvLOsKfAK8sMwaDVK3wKfEO20r
DzHZ6aY3bzWIPPa4kYIVkcZ7vyGoD4JZDfj+J8TfDSHA0cV9KLrGcfzrxU3I7EtmFhSUbx2CQWd8
FT5WftKjN9GMnc19orBv8srllu9Bs4Qbi97fbg7xRv1WretwRphYzYuz+N2/cKsIjpX4wy3VNsLk
d68gvvEvEoaDRLXgh7fHoLgA02P9vAFOOhz0GNaPIx+Mv4pnO7E1zTaO7OS168B1L7ws1BuJA9Dn
OiGT/y7RXHoCTo+L4EdIalDWGiiTbbXyeDHLoA7MzRNIsJ55wrpLUW8laJMi0QFs1+xhD6jOxIpU
7uQb/70hwGAnDMBbbvO4NzL/qa3MbM4q9kiQM5TSJ+uAnp1EbyqFtHrV1WPfu515p5EUhiMFW/3b
3nrrpU83JLZqn2mxla4cUMif5OSVoWB5687JucRTuZsaL3oZHlkTQBjhjWFdY0eusTUpXOp/ouHE
XPpv2nlW8Kn4dMUoA/RNVJ2abMdwjnIOFVJyir7MT/nIIZH/ptfx02B2txk95bM6NNt4N+z7D/VW
58HCRhhN6YtSxfaAbQqU7LqJC7f2GmNjffZFQLbcWOwrxVnKc2m4WABjxwzP0fpS/dSfdYxzw6b1
S0xK89+I2Fy+mz+8XYX6i7dsece7iA0r121UcggHn4JvYvp849zKtrhjTHovobrtuxe2neFDEOz1
uP5VB/2lek9NB+jCPaL82pVveFAdWK0z3jx4R27Nh4V1RHcaXlY+JR62awPjFwWKk79Sx/XlF+Cw
itHocWau9+DrxByKeYDra5eh6yZu7sbGLazJQLoKl+IFp8ys2pTjbK9TpKLfiD3XXy62BmPEPqKU
sM1wLz7Qrbx0dB07QbE1du0nc9MhmGauuDraVTuioyf23w+pUb958IXdmO+oWzH8uAzMy8+kcdvf
4dC5Eq8M1xOqOgT5b+S8CbtwQ93iFlfA4a2r+dUu981tcjQPNV4wkyrYMY7xmcoh+uSdyfcjcXRY
YNSgF+36RV93deo//bYZCnavte4h1hieNm2nAWKz5z1zdeYU6ibEwVf7EDnYeNYvrH+jT4kDi4oq
dTGWlPvMDPK3UHLX6udD+KznT7G6jrnbvDN1joQtAXHcPgESBYTUlGdze5/VJjBvQ+2FEWV9T8gq
tY9oWz98GNyqGWU8Dc1WtoVjcZ9fzcQePy3DbXeQFpmy/wBl1O4YWthOSqq7XlpWfn7zEDd8jOEt
RFI0cd/tYwo/mdgu35Q38SsvaIVy3Fd3xTUKENmanJ+7fJsfqq/RtKN9fo9ONS2URa00INj5ZRBw
U7/Zz9CIUrCaHjYZ64BiObIzxOK75FLe+LKli/gpXpU7wwz+WNxR9AgfeH2enEDk7PvK5cMlKvWT
2R2NQv7bhXsEJM8t+z364TQuhB2Kqv5kPjDsfqd/7SZlpbclSO5feDAxawIJxOcg2qSV3/AyMter
D4SVAT13Oy/+KVJ2WPRDGzKkeY/aXepxR/G8DO+MCrivh3dGH33jtBhbXNmNzupN+Ch88Z8Inzmy
O17VC8h2TFILP/L+i5Q79V/7x601NS75gFXnTtt4dOFH/Av33SNq9yli3q18EFxjV2Bzi90GkIe5
Ff3mwyI0a+YN5Yf9h4Re0Gxrhw8EgJrkhrOvBda1vfaviDkf5kIMj8vUlzedtizzl0P8RVWd/nH6
SbkL/Sb/XhjwRfbvWKOy9Cmb0Gdzy/cPskSUQ/6jvfN03pKvMCg2Vgjx3LX2xknCX/jDbgHRhbW+
xQwwPUNBCm+rn8JB3DQY5T1rsaEmTba+Z3Xixkceq7nz0m0HDZsWX3p5HjZPkRg9nLGVLvWziTXZ
MATM86LT8iq9vzdw1XuXsQ9LWzznXIzNZ46W3Zl99cSDw4cUX+V9/Iv91bzllZ38pffxH5eA8AIR
96O8L0VQcU9cw2DeGi+cUbwUxg9bt4NyWHawloyPjOgGcr9f+M3mD8jrw7pVYTApVGlOvKUiDn9R
jtOuo71NgTXbBZWRinLSjo/Yq8Qbp3xkw2RmFokH5l6dqi/k6NbhOd8U2Pp44S16iXmf7PCR//IM
j++U0MsOPaZ4Tc4cRwDvBSxnNuuu7tE9tI/uwfEY38Q9RoJL408PeleI2gfJN/bb7Cp6xnvL29Yg
KK0gazwPS+2D2vp1/Jw2bGMe9SsCNcFd0JHuRkppf3mnYQ8TuzvUzwxNt/NFVn4s+96sHU/Td3tt
BMYyToYorHSnu/m+zHvLBXv5b5ofaecLEJLEoFLpLW1U/RvjlDH657XB4UMTN2FjtMnJ5gWaT+By
67/Q1+TNqvrF/0g7s+W2tTRLv0rFuUc2ZuxdUScvKA4gqYkSZcm+QciWjHme8fT9QZndZdMMsSs6
KsthHw8kgI09/P9a32IH0K7V0vU3/MF8Y+3H2+KOWRDNodyNfNlqUz3AKtpwB9RrY1XTEHzCYxws
YupB2RdSaHPqQiyUNLdu5+0zXsLvGduyYDWs1LdSbOJ6xQT+rDCRz8KFReE6N8Vr/YKdQufgqR2U
pxBsHxmPvEqtuXEQQfcy8XYKrZndx8/iwe5woBZyWU8wn5yKVxrxPoamb37s8fCMuJ8oNIRauMcr
S4TPPvz47zEirDRuSoYKUZ+11olVVLGO43nylmGEYcqYkhclMeq101hct10r+k61Mn7qi3iH45CO
H5Gw5Gby0GmzzC63+1iNyk2S8X2CosPqPPIy9PMPEbKbq5bOBh7vyUAGV1+b2sB2acj//QPgyZuW
HNdNbAfJbugzWpQmG8qkAgkk3+V7XsvuWiqtaEkXzinCok9YpYXCSeXjB3t6ShzF39BcoIiJwLhY
welm+xCIZ0SWlRsQ6DvrHrEgUng28Z6i5KBEO05vqhUdlfjep2LRFz6YpljD+lyB1tXf9FitF1nE
Yc4WB4/r3ZG4DBoWtn9ecuaCRdpeSdzdpT++G4V34zWezhbWbzGPvUS2XvOqqPiPeRCtqbvoldOF
0k8sj8PBqdt4M2G1oDJD48wrvpj182iiXp1/HoqhRC1SvylRdJRJ8VgN9UND2DFzpHmVD8lrbxeU
UMfnsVCMTWOqLpX1tTY69/Hou4VCzDYHT9l5D5lmPjoehyNHt0AajZxYKsPVE+/g0dxZ9Y34UrST
tY591EDeMD31k37H42ADkxN6g/7vTSgEpjpdu6zU4YfQLWUnvQBHX+B6RnVdkzm5bXFZMc8kybYC
d7lwBrdXx+C2UjCdYMYYN17ZbjrVD69Cc+5i1s6NSOSw7zI2mbKjGFimlINIottIqf8YKRqvhO54
ixBxxtLXPPyjz1Nr/TR7hI8KNK0ZKLW2ErYLM/cLA/ttVAachjVx9dd/A9nPkWtAAP0OdBGIlxxr
Du+QGh96AnSxh0TPOkVUbm/Ch8glmIKO9UL3wm2dNos0LTcVYWAFuDMQFePT5x//J99l/nSpGaqw
6RCZJ3wXZ7CGxsqdylXj/qc3mEu19ikdRFQxlFmg5FU21S4Vr/Tnn6v9HuZgmYLL1nTDkcKiuWXq
8xf7hZyjwqAc9EGr6LSk0NhwilX2JnT6+9HGCz+pqOnT6gYb3o0t0XPSTuZkmxtbU/a7C19lvsbf
kDofX4XoDtOUkm908gS02AKXZ/BVPBUsQlQqYCGU9yAXqCLvgju/oD85A2EYvsQNe92TNdPBgcnm
nT9eGA7Ome+ia2hRDWFaujz9LlboabqSh/TKywxDVcQCP2MFkrF4DfCieYowLzwJ49wA1LF4OFhM
VNu0T55ETMduKgqlcu2Mcp/Tp0+OYaGTZKfVTg3iTW6/ozXfisIDGJNtapyo5cDWHjkALpNkZyTe
nHQLxhQrLYhR9vqmxV/yCHscAd76VfVFoAEpRpSpTcrjLcg9QlpJWZfE6bAkybU5fP5Qzz1T3TAc
LLJipl6djOvRNwtWJb92RcpCaIOHWdhlf+Hl+RikpyPH0Hl3LBX+luPovw9iYp3BmUvi5LvKOsKm
OXSps+8dit8Nb0xBCdbpswPYanAMkp/0YjtE1g3+jwH7enKwA0YUKYD3/bVnimue/aYQ5rtsZmZJ
8S0pq5tpBKBRkMuo1t692gY/84p85c9vlv4HPYs3wNBtS1el0KRmzkPkl5dRWuag+brBcUCyNfWd
HFqBjcaJVsuY8kynKkzd1DG2A7QndS4rC1IQkzkdEYFjDGHEHt590rFFXD3VM3PB8KEVTL1/76Wi
uvCOnJ07DJPG3cwc08mt+P3rGrW0cyfk6zKyrloNqg2GqyviqmKkTN1TTEt99vR/G6x9ZFC79BHA
UZNZJEJtLn2Xc2+PwcStmijqEYaeDAGyQFVNEWPlxhbdE6eMx+VMGxkDakKlXm58i/ep6Wix+7Qx
oDi/ff7szr6+hrR0U4XzZjMQf78ZEr/Jv8bggKBoWWlEBscQtutpfBIkUy50I1/U85uHL4uo3pkS
Y3T6YySoK804mQGbHDb24d2bgSgTYv+rJtLeGyem4OrfFEkBuyfhlC0b7P3jsQu873Ai9tgoKZhG
3W6mLDUzhurzC9PO31lhO6zGuin+mJfQoDKA1Mqt873VUmK3DVyBqNbWA6iZJkJLPGlym1A4jyC/
fP7p59ZFRthMPFMB7s0xK7++Eebgma2ZsiaMM6dHoTTRT3RTuz7aaL7zFBGLPVZ9c+Gaz81apgox
yYTvA8nuBCcXD23WjUlfudPAs0Rw880W+bfPr+zSZ5xcWWg1Oj5RBiwiv5vJrjamSC9MvmfHJC+D
ZkjeC5rcp2NSRrBa9IaXotTWRk8LYGQWkQMDzMozshJmTJAZrqyyvcEvc8DURDMe/XCSXCdeuQ+r
7gbGpb0UOuTzMaFL5VAxCMbgW1j466ZGAdwZjGSyCZ6CgrV5nIFRvvNQhN73GTgmPFQan984bX6V
f5/tCVezhCGYeySS/ZM1xbSK1lCABbk+4vRFwzIOCD5d6YigQLnzmjl18oS7m5YDuBtfKemaFGx9
C2KEP/8qv0eOzZsnvolDao/ULV1zTied0nZUMRZGSTbaT8Wn2R7o1K+dRqOPOx6GqvH2BsCKwNh/
/rl/7k5QTQqEdY5NHo/4uEO/rhO+1kxVnJTuNAVLR+edrLnZV3nR4Udj0q28S/uhecSf3HOuT1gO
xnnLME93x7IOw2kcBe4wkyzuCGU2W9mXooq+fH5lZz/H1FWNB8xsbs5X/suV2ZzhDFk5uSuo3Uye
vlF6zAyld2GvKeal6Y/r+eVzTjZbipHYHsKR3AVJ0SjSXKL55pRvL5QBWYCWm/QVH5Iw3+Z1NDBv
F1/NaOuU0ZHLp9bQtd1akbPmykhXBnoszQjUdcROaDEFcLrDbBT8HuSDHgVbaQK4aX1qRqYcsN8X
araBH6qsBktF0Qvdp5UCUYXnP/opPjDd45gfGVurrP311K0Js02vewJjF1rn5FfSNxHA56Bt8+kH
PnNl23OgxDPZI4+kl1+0P0jLRV4QBz4HYvxiAEVee2fJ8ZRWmz806NXEV81BKQH2scDc1DfLfIsM
STviYyR/Jfjap7aKcBW6jjWYJKMScAETbxl7dLAdS1DDnDRnXVnWi7rWo+meQ3O58aiw5nP+YGdj
t4lixANiCL6E03T0w7vPR4p2ZmFiQ+lYvIIqyjDrdLeUJJNicEzL3SgFCKAH/WOXZAej1x9FJb9T
jegWREcfsPM8yzS6r2VgAmnqsfpf56G1Gwn2xrz+YmnlSguKp0lJvmnkcLJSN9UiT/TNNAYUdkp7
Gar+l6qzMx6u115hStwMnvpW1firnfiArY0ulRl8yTtapwpAUEN+T/r+0Wrk7dS0j3pMybXz1maU
0RBJ5W1VBisTG2Fj8hciUi+MoV0GPV7O6JDq5jVekoPedI9Y5vzqLRqzrWFob6OvbTzFuYUHQ9hG
pb+2mbYpBlqPIbfd8+hiQXyn1LQqqwlxBZ6Fq/l76mYfL2unfQxs7e3j73X2dZ3XB9S35H1DqNCR
8zWJ3A2G51q0BdtKfa2jzvUG5jTNfDH0bIvPYpeE2c0U6Pe+Zd75MWyIoHpSpvwGtwvMnSB4Cvr4
a0UG7XUTwOTxfOWhyWrCfp03adlU80X1nGNHvI87iXcru8calz9wBmVMeRiuLoyQMwuFTv6dRvHJ
QpXpnEwmXgq1VK9G1NFgyHII27sGcumVLalDppW1DlP5FiJgR5JRIWdReexxPdAE9YxLoYl/UnmF
YeiOCW5CwvKQp0cUqixd1xdp7oIDQZ5O2IMSzka1dCXQy7W21u0Q3sNaL/rXwWl+aLn6WFcoa4JA
mKu8K+gmCsXf9s1wYRHT/jx1GJzQVNvWNQEV83Rur3zCNYLWzlwfywD1rkIglaXxgrjc33tD9ZVs
DOiEjp64tQNnK1D6bduq3oVFbYYjn87J8G3n5E5h8f+nZ8VmjEXvjS14WfEEESDd4P9LldUHNwRT
x2KIhnGfJYgTjXxbzTSNZvacm8SlVWES4Wi0f1jpPsFOQFl+uIf3N93knoL8CWOJbsZXukQ561XN
crKVe6NLuJaw0SHOwdYy82nttfYCy0byPz+cGJyPDJAMFrUNXT/Zh9VxUyQxnioIre1to0ta79Ur
DCpyCapj2WfHpCUKtzQmYDH56+dvwZ87aHNeTTUHJLQjLetknxl3Be4mLcKOImg34VdaDuN4pFq3
Du3yutfTh4nAhEt7tD+fJbt2cNeOw8bIIL/w93W8qPO89bs2cfMYySdawiKuXye7BfoR3VkeOukM
j9zwmkbOARX12+fX/LEF/H15N1WDy9Y14i9t63Rj5odJkZlEFLiT1Zj0FjtGh60jvSPHezLvosQ+
dJgDaG9b9KQV0BY91YmyMxeDKp6r1ji282+LML4ba7z8xSComOSv4/hgtDdg/HZRjkXfqS49rflp
/PHFOXSwabcsvv48pf2y/ykt6tZ2m/LFMd0HBm7gSbxFmPBBUB4+v0nnBoZB0c/mNrETsk4+KkAq
7IlGxm5MCJXh4PDwnU1qtTcA8icsY5woG/n8+Wf+uWHmuUBMN4Ccz5PN6bbLLABrEqqDEoh/Xhav
+agdQTIs1UJ7+rjlsZeuTN25MB7/3FaaKkdy42OzzgefvARWTRGj8ZzYVdp2Nyada5rxXWir159f
nnbunloq5S4iiNmin5Zx2XYNYci/7fqZdbA7zvA5LxoFN5bK/GupGNexqa8j1VoL2AJmzSxbGTit
2nEbIgoEUmXBgZucZ8W7NLLObJe4B5rK/l3oKqH3J6/koOhDFkXYfit8QFMYPBrWwBzgXROjum+7
rxrBYQs7ghGlXRpq1rzSng7reepzLCBhrDQnn80C0kgoR7ErLeASJkY/KiCwFlQnZ17P+20D022B
QRNcAySSzPBZpQWq4tS/CzDBL/rOI9OkCW8+gLdCwwgoeKkNDe/xkMYQa1gJ/HDBa0/BTNOrJc44
RCFFmxHKkT0kJibyYSbIfEDHmsLEQI+bBJ9YMjvajh8sA6UUK6sHXvTxxwHiSdhJQJ8wkVNqBQfX
99+a2tpVHUiGKVdnU7y/DoRRknODBVgJv1PXQ/k2APdT8s4FxCWvdK18BfC8LuZjwIUBN7+kf9xY
IefSjCakeTrgpgiGa2Ay0Y298s2L0MsF1soed2mFGq0EiOJZ7S7PIJFgmnrDnbMyivr+8y9x9uUi
coD2xZybcTpnpWbJ5oEETRdPJ5IqLluNtaNwmguHtjP1RkawtDn3Mqnb1Pp+nxxxuxlZUWaJ2xs0
ndAmipZ4bubpmmQTtlBHmAfowXk2jWEdgla/rrzuuhfTpS9ybnWz2VgKXVD85O7//kWmSMVGDJrV
1Wq4Fy0/LIdqU/uvcTq+WLOVs66T71Vp3c5G+FR8/5/fcO6CyYJuClU9rcjxGthdHDCbjbH3Nt/v
Cn1ZWnkXJmv9z0MyRTBmRvoMlO/107d2qONMm3JmDDumxSDh/C+SIkGd5RziUYPywJwVGY0bdrZc
9A2jHPL8okNjoldQxGMMD5wc3Emy5Z3bd6Epn1OYObpH2MCAPLDWEDhdnobPzTakM5gabYczZRlh
VwKEXxej7Gx3St/slKJ45VaS5alfj+rFWf/sfdINWHdgL8QfnZuEm+TYVL/ccbhTtBYkcly8tpRN
QUIKlDVJ+L1NvpuAX3oFXFXPjtQudyEZSheWOWd+A06nAx4UTV5TMwgnOVnnZKsDePLL2MVkjEsH
0L8A/ACBsoRaGaL9wiSVN/V9wG6CLcFBinqjiq+OMI8kNV7n74OPdSVMO7dmuxSxQIKaDohy4IdO
aijbB+vGkt7N2OhHMVDMKBgMqlG8mk38RRrNY1rkr3JQrwtA9SQp4WWqvlbCWpW+grqW/RKlakqQ
8jhp5YMBramQ4Qwefg9zmu2BIMedRL9rPMYPHfE3i8Kp9kFrgLdQ13T4l57jADy1n7OQYy7DXkVx
OqhgLfXrgOGwiK0Q1s63j587drr6uMtFSUUlyL+TGnlhd22effYOFVbmP7x9p1v7yqvnkkLKylaS
0wxsScTdrqfJuZxfiKrv0QcFo2tpbcUB5rvNnY6kdoyq7DXyqx9tUG8n1TwqIbvMpmfCLqvyERbH
/WRWPdtSeRVXwY/ouyZBjrQBogR7vMfh5eawyOKZM+UkNspoxX7rGFyisOqrzkD3OM/FhsNvqRDw
wUsVuHU6nAS5/9DU9LMc5cIycG6Doakmx0gM3nI+xv0+KyZOO0QhABFXabSFNmQP/uDt1Gil+eVT
Xo2vaoFWx0sOMh8vPAX9zBKkMRnOm2aatZy0f/9oXeOtNrFvu5OnvYFrewH2/8XRglUps8eo+NZq
hmu447s9G8sshDvBi5o717lnvIquecxKgHqioOtXzJWqTT0goNC9bE29B0uVbB6DKtl+Pomfm12p
aWm2ytdVuWkn72oHbXWo/Dx3+whFm5Nty5b6Tto/VnG2nYp4p/bO2ghwaKHSHDO+HDqSRa+2j0mD
OsIJsM4Ed4kz/YgG8yUV6tsECy4ST1o6vsa1euFMdfbxahptSXoxnOlOV19TkVFYiTp3sdPdlnZf
IRr64jfFXlXDg89mKyPrboz8zSisi7lCZzbWfPZcedY1SzJXnzxgkmib2iwZW4SnXOmMZm0wr3lr
Nla+tJToEWf9LpjUtyJR36hTryG2bbLeu7X09hFr/iJuSPtugU8banbz+ZM8U0Bh5M3HGYM9GCe3
kyeZepUJcJ4nOTX5C7ix9ThZL5HFdOkHzoLz6bWaUVvyLeuW2OmdOfhfLnyDM+cqnowqDWFzwBKn
28DCMcMmzagulWP3OD+f3pauXwMxb15M2T2qavwlT+1r8oZvQ/xk6DzyyHiJ6umtcfyDkpkvGZB9
xcQ162gX3s4zy7FmoKqRhsma9Ed3voNvmU3UoVFCt5yr83fLKo8JEYjwbsqDaLNLzeBzg8UgZku3
NB11y+lExMjwclL/MpfqwLryUcPDM1lAXl0WdvAYBSP/cbjwOs/P+GTlpV+vWoZBB9rU5TxD/XJw
L6Z+qFSP4hWO5ecJHeOAN9xpbvw8u1T4ds497V8/62S8SSWKI9OcC2USPlYdehhMNUhdnHC08LUc
cgBsAlmjaWwCtbyditzBhCP2gtxchuMSy/pxJvqmprP26edVxbhVc/MZUH1KJ590EnBLybQpNPLr
ekfd1kpxxBIbgNA3Goq1UCT2zr5oq+MH+RiJZkr7ETZf8W5mmjsa7AutDuxKNG3rQNuWmbPK8u5u
DN983SGnOUNJRyo5HmxKLvqQu00+btRS7ouqu5Up0Bdl3FRTfav05TEG4NMqWE0xgCbdTdqNW6PF
pVa2P6OoOXY139LPbocMggkZlY9WQqdEl0Qa5Zi0r0IHhE0yTIviu9gGMcez3JQwXzz1hSibr3Ft
uxXIMmU0xitA2nIg1o+QHAMizbrEj/ZBuJRcytpEJYkbz9zZaIKcyC/X6YBSWk1fC6RZVBZrcrCa
/eSPCSzUjHXELknyyRmB4AU2pjHpQJH8cMcbjBOUVssm8nuEm00Pmw5QVD9GBES08UObskk0pAkY
JFET/omZuo8sEVaCdRsMTrCBLIRknAr2ghCGF69EZx1JY5MRCySU4gBGD48Oo34S2QHU+dIo2I+R
ZLitM5ZCC2pcjF+4IztIxu8Se5AT1kfhib0lqvcuzA9+lR2UukFL4aF5MrG05z9qoT3rCb7FLM6/
RMMWluHCscHd0jh4doAjeQUmbyDFMnADi38r9m5UQq1awAFGYK0bZTsPicEuD3J09sIeMZHyJed5
AEj6Bn3rxojhHnrBdR+2L7njD8usHTefT5dn3x/NcTQmBwPZysluwS7rshltJiS99paVzYwc9Pdj
QeIFKiFztFftJPdc4oV58NwmhfoHp1fEFGiVTj7WCkYYKv6Ii4z2j6bK2yxOqednF2ais8uRxQ7T
oGNLG1GefI6JOAh4vczIE5Vu27d4oiDBp7h1qabkyOmAbgYHWek3IbE4pXZ5p3BuxmdRdWzuMVXY
04OjLNIyLXqLjgIejqREcdqif+8V+5r/fItQgEOfWHj+9MDkvwpCFK8gEa/VCkCyoPjYEsjTNNV9
rBOpJey9l+p0sCxgyR5BND3kzEWqZbyCtef6SfaW+81DG/jE0jL8xg6YAmlTnVXhUMio5vsEhfgY
iNO+XY65fTRaMHAx02U7zj3CRLnSK2ilwTg7ndTx1cgmN5sI3AmcK006t2mgIuR/0+sYYU6HAZ9c
r4VjhA9lcahEjobdxDSgNtPr/DRzyGD4v4Z4KSL7C0epOLWBNozgs6JDBW8Jci87kW+e0iNcmDt2
AfOGAUdvqfkhhZouuhFsUskqiMApUIWqU6dZ6lHnU2UA46iBEE68cEPkBykECNSbpHjHSAWYVIXN
PXRg+RFG9L5JpEFjHouhL9cjmn+naHzwDhKHtgaHgt6j09m7WsVEmVT+oh3w2HbRlykuoG+ks0gc
z2fo8QEzVvDzd/DcemkbHNElejeG6vyO/rJehmptpVncZdAP6THpT6md7Mde3cQacTX/Xx91ekTr
CnjDOchHN3AgKWbwhTNq7GASr/pGuXBZZ3fJNucqdCnI0TjO/X5daqkXeWlWXFfs1gFpen62CoZ8
Pe/bI238qvnEi+FkBzd84TLP7Xqo0lCSYqvFOexki2xXyAqyhOlloO0LAT1Nsbw0za0TyL1W8Hz5
9ec39vwnWlTy52DTP6oNwKlRt8AxdKuowgBWHaHKvGre+Jwn1XvDGgLVafX5R35MHaf7rFkfS60T
tbJzKv6Z6gKqPwkKbjQQ0m4SctihccRsKQkaVavF1NiPNWwmsuD65FGIYxlDcaxG9ghVP7f6cjzm
zUFhoaoxu+IzTRt2pOG0kSPSBkvJoU6QPOKk1j5G9Eahy8MUN23twrGvpmra+F7RXDmC963HlUbW
ALXtfQdHd8m7sg9D+FI0b+srzXusEoxxDUy4VBpunupPgyzvMyUbFx6VWATNy6AJoAlLJV7q5CdQ
m+1xHc/u87IGmoQAkJCw/IrTZ3YFx/9rJKBOWMDxPr+rZ0ctY9agFURrGg3q76O2Hzyy0gKZun1Z
vCfjFwlthMjmLfi6W91cNe0ywu84XSpknhtA8IAoZFLQNf84GdSdMgaFbqcuhOr3aOLxyal+HZPm
NZ01GKSZH+D+HD+/2HOrP50nFO/q/MPH7vqXmUeVVYwgGfJhzBKSg6u5kui05qW/yq1dJLS7JC+P
8/7k8889N+P98rmn5+doMpMut9QUY/OwEQljLBL1ba9rz1Xe3X7+WVLjgZ2+JpRAEYlxLGVWOCmV
N70g0INQJtfIoodh6PpliGzdpxqrV0lDjEvx0yLMje7TtBnVAC+7gJlB3VDjQXte7Sys2jX8tySH
fmTbw13kGwdYlUPqATg1EkR+ivbm23ixahNYnmd9jdBIrnQdWd5A7F4NYzCIAOdY01PTgjSZ4kfm
Rti9kKfWQbZlT4stGrdJjVub5LbnD3OJLSKV2Cdsd/I2znEjlQrnDQ389YKTFwXjnL2+kh2J2aix
hFB39shO7ywy7pqaND2CIZFSrTKr/9pNZk8IHMcerbE2yL1uPduH5NwDvyTThCW4gTERX/k6DOHY
GA5mEuzmfXNZGc+CHfFQMzaIVFj5wfBs+hMxWM0xyttb4h6KlRMr+yG2Vj342VAJfipTNa6soNmR
MdvcWlVAWhTmVxJ6Lywx514aOQdQ03jgbT0VdSZJUaO7LKirF5yucuO5A0fRqOazVVh7Gr7PDRFl
F2Z6/dzglWgycEM4tIpPxxPnS5/cQiYIO3FudYD3yG49fanVVyUk3HBOh9LmFlwdStf2IiINU+92
CKPI9aP0sWppaxY6bd+U1A49+pl5xQt6e8KtumlGS8R7WLzwElqA6mCzVkmHBVizoEF8/l6ccQqY
eCzQeehMN9QqT94LXxkTNJUJzCMvXaOfwuGuUvEeKu3WTLkq8reKRYipTxnhr8dKQNielAizx5wK
uY8RUZHNpmuZhZvskVQ99FtYnTakFuDEhd9OpEfypTPWnm0Ajy8gXjYKARSJOkdDq+S+hl3gfn5R
Z7RFJrt9S5s3U4LyzzxifpnRpD2KtNGNxB30aFVSVAelJo5NTpRFpQ9rTXrFMk9Bh6e6dgzgK3CG
z7D3+mSDNFm8CWOOAVArRSAuzEPnhBiItmkdzbsE54/CrD9YU+F1TLaFCK7bMHlVkvIQ5BijLRMj
ckPGSQXHu7aGI/DHu2BobixaX4vO4+TZ1M6Xfp0G2XsT86Cg1CNzS99H0gqcnn+izcSe0BrUPqby
88I9Vc/MoGgjkAogcKOxc9rVVCPPtykbpeizK4KUYvx+7ci04ak7kp/RiHB3hykPt32wkz3ogTyK
pxupwm7ogzd1LPU7Gmh0txOIQYY353O2Jao3bXz1J16XMflOPmS26rPmDjoq3BOSFWVBjSOzeVus
sFOWEVxVcjt52Uao45YIH5isAFRmueMmsTRJ2804Swljl+sk5BgBdeG58wU3JdgBUAPSl1Cg6LqZ
a+q941N8eK5LI0BrKJWVWhYoTxXjQVjhc4YMaWG0prboC/ZKQhHXsfzh9EzBdtS++Za69Cx2M1nn
ImRblvY3iKXvvufvBh/2kx9ZS9/ID/N60jlPxGB+mzeFTWI811V11Nr2TafXR9/8uQt1je4//7Ch
NseAPX/fd1tZNDTIgz3U+m7ph/3PG081biWrgW9G8YZqIZb0qiQyRToH4pA5PkIEZIrtYH4VjTsl
M3d0VL9l+fjjwlg4NxQQpBkqohUOtaddtZFmQlI3RuoOUZ6AhTQW4H0fUr8eNpznuD+hPHSmQojn
PH/hs4lT7YKy5MymBYOgQGduzSv6aYGXuOuyTOcNmsx5fH1SfLEdEMOdLLk3yEldOZarCR/pIoS1
fOktPjP7Uyqhp0MZlx3iafU9o8fe9mmYuXFLiGSRRa6ZwzBzAN0vjRJ7VY4Z6VpYjxbvwDr1AuCh
tesVObnPQSM2ehbdem2pb41xjgDsJBBCcrlUa9u1g3cDLXNJYNIxFASHsrfYsKthT1hV/1rF/teP
4T/99/z+X/uf+p//xa9/5AXBq37QnPzynzfEsuV1/rP5r/mv/d8/9vtf+ucxT/nfp39k857fvqbv
9ekf+u2f5dP//e2Wr83rb79YZehqxkP7Xo0P73WbNB9fgeuY/+T/62/+x/vHv3Ici/e//3p94xFA
I8b2/KP569+/tX37+y9Np/v1y5ifP+Hfvz1fwt9/cS2VH1LO+tc/98vfeX+tm7//UoT6D4GMUJrO
LKnDFsMS07//67esf9iqREDmzG/GfBb86z+yvGqCv/8yqIDVefvxU/UfxmweQIAoeImE/tf/udzf
Htt/P8b/yNr0Pg+zpv77L45585L26/5WYg/l/yzkTFTbWRJOljw9z+hsCxSpaUF0cpkuJjqdE1HQ
lr1D6oSGWcZPYVpeg/zfjEEAjzgAppdMMLjwqThB0q18wnQIgMb/mHhUIdlF+24Pm5TasLMiFkxf
aIjGCa7R6FIot4JEroWfG0DWhfGzGkkcpl/1PtHLV21F4nEDoJWQfnqFxvlWUTpqVqh+6VTNKQiO
kq2roLw1YiD4SZpgRbcaMGb1GKyMVtym+ksPiauxULLWsGsXdm7dFwpwoza2oqVt1DdKOop1pZBy
wd/sriwChq96IGdJl4L9jvW3bLDAcrOjQosQqGFPZp5+m+XmN60a2RnnmNKjCVprpL6yQtx7iUeh
p852KXzvcephhjODrYpc3HXNHKtmO1SKspUYCYpB6alt0LYRUBcEj13agaukXiYkucFVKH7IVF3q
Fmp0tfPSJc06YCqlBfUmsh6iuOTrFk/oxPvridhFqmtbs++WaV3XiykdjVVSmDTrR9jHJHf1+MsC
aKTju5ko15GPAt8yNjGp4Xo2bcJBW/eRCWMxKXpaAXCZMjZoySEmAsaaym2ZahMcbtJJ8umLCGS0
88ZyZ7eEK2h+3q0oM9PXUHF3lol21VbBcOXYCNbxDl2Nsw1v0MVb2oW3VUxOV+ctmzkTL9oYerCx
JuuH1D2XDMfnzIcik9sbv7V+xA5JPEpT3LFvXHpTde+0DUg08xrXEVm+gAvtmGY9Rz6I14O9zAF/
T+xGIWeJh74xvxIwgFYiJ+DzWm/atwJ8Rty0z60XXY/6BJjHEa5dGzXmP32V1ua1Cc+eAD/8vWPF
djV8b5JxLZzAZCjED7pRvHmd3JjYuzqWjoUxkoGYp0jgwa4PQ+LPwfP+vpfjSiBaWzbY3NaCXIiu
9P054+rRIkLPVMcfhvU+tmz2B/DsZC2zMfdNdRXT7FokMUEBmJJv6sIstiNynIXXw2ASeQSGx9PW
RNLo6xrX/ULk8PCCKF2HtReQvR5BNBnpZaP4a2KSkzTsb325b/Sh2TfhcByAvbqwfq+MGn706Fve
FuHJy9RQrhWjBcevBuyJw0VEirkX+nDTdQakLSWFI0hI1uREFFR8qKU0T0CxBPpeVVra+TzM0guc
Td22cqW2DN/Rq4+1aINtEJQj/Yb+mwafgcIdBA3YeyW+68DOb+qY3YXiSyKgtCc0uXOuOglkRrQr
+2m6jpTwGtUz+mrNnjZaN30NOgmZqauus8YEZOMNV7YCIawxzbs8ZpvgkKaOG68lazNUViTfBGvC
2Q+cfVRXeyOpRW4bbI9LTR9scMrUqvPAA2IT2/usmS+6GO5FFvUQIcjt5Q+4flp6rmKLDaBoiY9J
U5ZqW4srzDEww+MSP7NmTEeDY40hA0LYwF4UQ/k4jCK+s1UVb58EiOlYcwepK/k9g/ycKN73jTXz
yzwSopyXWJHaLS48wtGjtSFD0t4t/0fdxP+bujPZapxbt+wT6eRWuaWuLbnENhiCqqMBAaG62qr1
9DlN/Jl33JOdc5vZcRiCwtiy9BVrrTlsWbw+j8jRdtXIE8uSCrNDhPqQd4W3ZhwMVrgFEVCgmJyL
yl31AyktXUQG1GTUb3kv7Q058WSG1LRiFaG8029rKZInm3H6oqs0cMaBrAmd4DmLNRI1sS7XzMfv
Ro2yzFmYCtQRgbNadtTkcWhqUJ7LF7hoFTS6MwT14J3SbpB8twHYMyWKfxTWOhtEzMnSee4sU/oF
J5qhwcDbGtlm6mJ1rSJ9H2UeyS41uXDe6OQ+18JjixhxrdVxc3GUvmuj8pfZxuTaeHJrwr09VnNL
AkvyzgUUVfMSXpOxWKFYmx5gEfvxwnw9cyaFt4uBy7Ik2M+WsnjuyvKDVd0JXcd40V0uKK4X/i5S
HPQCIq9bKqCA8aeWlmh92gXGmk2MOcKEX0abPhdKM1k/JkccZxMNeZtsPQE0vhD1xeUwMJyB6Ysi
N4SWckefMfvxUBpBiyNvY5BX7k5RvulDaN9aw/Qnid80xs73c+oe4llYG+R8xHt6brGlAn6LZV+d
dRk9D3N3GL1EkjNA7FadulDudLjdnaFd7QWdpIrERfeaa8xqb+057YhKpyU8R8krg7HyMHU8VECS
OroluF+6q9gatoA3Kk3cu00xMW9xkeNOTbGtvcWvUtyPXTJMr3Gtn7igtQy3zOQw1/dlBWx4ziwd
x0XYHmHYbpDxT/DnwnZLlHx7ias9Ah8SZtoMjGVYnfPU/uiJiN8X7s1h0qk3e6Qri0td+JStBQmG
410ftfEljOazEdUL6aakpbR29cm1xnlZpPVrNp5yOpIj0z309Ib3OLBGXBnYnoCN/x7M0DvELFR8
jqXd4i4bhyRcY0GZws57qwQpUCBwVswtXtOYlHm9Ts+jJ+rDeHC6ZdgSOj/fCK3ZXdQSEFPPAHGJ
HR+14VoO+BSN3Lu4RPP4pjexhNWb4gBeC0AshDA3tU5x0RDqWSNBV/F8FqWHLVFT2pPgDb2e5+4t
lYQYWg3+RIVxw8fdavLERiBzFhuQdC7xBC6xtpaZqVZ9zaqU+HCPCG5FcGAat1yy9gR8G6dJjVun
0rYhR9VeLVwDUaclZyfPd80AqXTxKDO4nOAhcY5M66lO3ooq7tdZVb8JL+/Pxu1mFmAM2bzr4Waq
yesbkBgENm/auqiNtWMRW8/qTl8TDJ+uZ5ceUlUFz4xnkApdF/k219P3TBs4kYDy4bqUExjo9s66
higcmFlMdBruTY1M8e2Iz3DL3xCTdvZMwEPbvc9eV/nCa4etks1TxOT8mnZHj/VqMCmCQSsSgsA3
6VGgMnBBOKRZ3ztRdrGK7Qx5el+WZF06k0kSIKWIEHBRhpQ5zDxpB6OoTvoNu6xkp44MOz/iiKBb
Pb69xlleH5v0MVH5MYwysbJgfO2NiENTYpUInDr/phwirz9qME9kbrjKFE8GkwkumovxogizIWrf
7nxT0/pN1/FWAdumFHT3DqYPduGDKJvhj2GVvi7hkpbxq1UQzugU7CAZy1FjVaT4AzrUqL6GKaCu
DHfk+vQo48Z60xu18rOy/Z26ZrTDYF3vjB5KdzHvEkiPpMiPp3w8M6Sej4L0iYfbIVNnuf0wDdex
0ZBvLhkMPwcDlgOdKgjD+eBxsK2tPnEOGPe4MA/5tTcdVsRUt4h2IngIlPpAa7djDduj16W2nTNm
wrF7yzXBUajK1M/c9kFIZK6FoapLR2DnovcsehbzCb/rE6zBiI1Q3a7RoDZAFskx0nNsGLYH4qzK
Oy/QJWngaCq7reNU5rrtHckhUH92UZUdJ8e7ZW7xZRiPRGBBIKpRFl88572IO+mHNU45WTQli93p
ldCpu7kw3myTM0E3AihAADvwRsF8KyKiO2cu0kO/6ERnlhDpai4FkygOujtdqqIUDDXk+wAZUccb
DUgnvURd7g/6wEQMoxLwrP1E6aIVZIon3jUrhw+nave4H1L22+FJq8tvUVi7pnludO9TKpLZyn7b
G8Y+G93PcKy+YyLN7eTNc3sUOiQUD7Qbz8qzye/9GBJ7r0XdFmHwPoGLTG160QS4LrKaGNJdpmnc
qVj4kSRJscu0k0kR0RNz6ZrFWs1AeWOm04m7brR2y4wcDUi37Zzl2WbbrFWp4QuT/FmGrL6+LDvL
tK9mG5IbIuWn3S++G3V3U1s/8oVavgbcWhv1g1uwxG/ZWiTJ90DhTS5P+xK25kb1cbeO+/CYwWk2
OjK3uhHzbdnrJ6Lm7eb59kVGnf1ybW+HVPXQpeMV2M2dC9bELy39sdLVsTXw5SS6Z5Pzy5XWZLU4
Owyd3ANH9h9QtUEUEd2W1ZsasOlqINAepfmmzokaIVzOVfVjV0Uvo3qICPbmiH3qons7JeFSd4Nl
iY6NaX071n1rmrBu+YWNSQr1QN/hLWCmo6NNLgRz5fy5wUp0+7001CRQtqdRco3XZkgF1qNC07se
dKDJGjgwd0IIIEZy5kg9XGluGBSjo9ZlI25vEMKbSEiXo+/MyVEmyb6CMO7GgGvmOtkh5ibQsNpH
5tStGlGxobaAERMZtBjJqYB4+LuyiHF17VWZec/DZATA696mtn1lLHdHkt6ExaVVA1nmfZtdYW8b
51qrN7M9/da8eb+474zjX8I4RqpWPJU9lKmsfW+t6axRXSfFchcrwiWmeIdz8NOcxT3Y7ZOjKFjQ
TbsOEHZDzo/l5D45c2lutch4lVF2cmZzl+r9vsAr3c1BT4lDQR+4FQHgI3quWpeBXeZP9pDv4kut
uLguYU1uoDn7YMZzyBl7OjIkIhq5/2lVE+1cu7wb0m4TqnvNKO7bkCOlNigPxW1gLRFmtJN3KQ42
NaWsCDan0ztaEVxjZ13ZI2EsV9y6vCGN+6Y3DtjvkIFmQV9lp5gotprAddFE17YYeTK66bFw5yd3
Ke5kSwJz1m/SztjYvQ01iF3SUl9EM98sF8U6r4BGus25kaTG0YY5SeI7mn3HaOBlQH6nMe+NUd1w
5JhkhSZvfSYeCLyXsw5W3MGzaFtXR+tf2ww44ZCth6H9FqZ1tLTy5EFsSpfpzF96R8DbbkLxL3Rw
i9I8a7N7tq3mO5uelF7cN6JgamAcIjZ7ot0q+DHUdyvSMr7qCLaJqd97TvRLk+0+IfffK25poBxp
0Aqo3TZpQeyf4JqaF8W9mggHBjcTlRmJvtb8NsTpzymzBFPQ5mT4a+LquPGHINs/LJAV9r+rKAmE
Yz4WVYtkpPoUMLFmjU3igILN2MZZfgEStxHkylkt7VZR7F0reajK7NYw/uKx/tHt8IGUxVtMv+dO
77JrniNOcEvmYI9wnlTufMEpizj+3V9DYf0Sevvlddpn1EFrkHBHyb+uPO8u1SH/jb8jEGciZfJ/
O1giO32r0vqjcyneYutcMDlGe/Fqh09lq+PcF2RLDtYeVvbJqupjPaD1m0akmaAwFUFP7UNlItLS
oRiOvOVkI17KiflUBoF8ysh3kLCTO/dXwfax1bzzRDFR1vbrCBSCc9o6qodzD9mpzt96Lf0oeU0g
NT32VRyknribrQpesFeiqQSmI+jR7f6REwZsD5DSWj0FXl0SQjndO5laoyLZtiScsNcAPWFCBdTR
VoaPaRrvU1i4kTGfeptD25kCu79HdgbTjYdIEmFKS2SQTJ0nOzk0AWwtZghai/7pXZ4ZNF5cg2qE
4RgZlwk+iTl5TpqarPGc9VrWx1/KgCk7WBcyLS3adgAB+WSvZqqlBgun7pYOaaHZteHsCm+mW9se
nHZt+iry9LmOVbqNyBhZZSkx2eH4MJeKs1umPSkum6uwqE+zMg6NMDdYKZ6XmqN6ZvFXJmKj5nhf
6c658x7qtHnIbJMw8Lp8a02E5ZDiM2fBn4FyNWPeP4vr6DF0MptN4qgXb6oeGlM1DL5ITi2seWXm
MJOtmZAGbRx3kbZjIgdhBGVlz3RCpIwIp3rstlrXvuuV86Bn8L/0c5nkl6Ir9o4mtno3XkgnvBT4
Cm9uaj2jNZoa385+WWP1q3Tq4wzwpzdTf9ajddqWBAAvT7ANH62bd7mZT/VCLuUYGhBDmxShbEpL
VNnAuHu/uBV6DTi4ijbQcnYdJxOH+HrDqbaMc/woWpNtcNcU3WtsbpHH0INZV9sc75UsX2OYVUl5
TOHRGXR/AizSPOIy9cgEM1/1vKdMto4txwg+8U1jh4c0Vq9iSJ/qVawsMqLhH0zyxOjxvCS3t33V
PhN7ham/fXed6EQBTKUFBwfYDyCiB1tBdr39rFKQHsyUopydCRiE9mA4fiGrL+CGAHd/Dnz4UDsK
J16VXPmjbX0LOtoo7P+0hjyUrelDigwMb37J9BFLuLnFsh7r5XEyhsAVzXeUOe1qZk8HbuBFNeSF
m0uQLyElznDvOJLnTauJxJqKdQpYVU7ABXi9mr56G5zh2TO696LNYb7Z2zrPtz2JMEl9NeqUqFnB
TI2kzlM5f+VW9Cch+bcT+UcodWS7ysp8z+yvYUYrbC0oKcLWGG814lpPwQCXfPVMF+VYPRW9Seq6
Jh8xPDzoRndw01Su0qlZqLCqx049LuHa7iAa5GSFGbIvfWNqd5mFlfIGy2aSvWojWCV2Py6bEp7e
TbXJIcB0c2kIjGa33WAMD3UolF452j4N+mNqvbf2eKFzpWAi59iVM1yPvcRxU7UZp6theVXDLY6p
qrdEmAW2U16E5rx1Nx/LROwtgquvrJ0PU/8dNcBK1PCcg6nzzVwzOGTz7Wh6vDd05qZEIOa+ljZH
FTJXAHOsrxRdvS9B+FqOce6tcYVykCVRO5wqjuVDDh+iyyDuyGSASEZavlYk0ETGgaqumoOxcXZy
YbpdVdRYKfURi3WALoiz4s7Yof0Ygl4Dp7Vw/nR0KiO7bDeWGXv3BLHeLGyc6tolQaJCC0+6VBSu
PBuqaj/f0Kf6vKcDgF4xdASZe3nnskxoH6fKAAxGwE5gtxEkN0Jb2jh6oiP4XGIWxU2bqn0/MDKP
cnMtVQzJzY0TeH0zoXoN5jHHuw/1xtiOlnnvjNalVRVUSlN7bjxgI20UPS1wmK2wfA5tVLB2lyH+
nnrirrvG2qV1Nm3zvCKG3dCpm9F5IdJYoSyIA0cnLjwb2+ceWqoPXO7FwCC1ScqJtI1spSzn1dZM
yh9aPZh5MaGkkRZYzdW+ReSqGuaM0Q/4XAhGLKIbBbOln3KNEqDVTX84uN62aVqeISwojNm7M1FI
0gO/0Owx6pq/qvw3SwZMc2erX9a9JX+p2y4a9uyulLyE0OOEoYGs4Iw2ZzBZbecOyzmV0G2HE3k0
4yXyfoYG2VrG0biPqvQD0yDv4KLf2wjBqd9qa5/luk1SWLM388b1I00EXVjNd+ncS14Nwvq91oXA
lEKeHilPI1BXa61V9jaW9JwTh5KJjX+FvsKihpKEqU3Ryhic4mhXIHh6uArDgvfbayEb8fCU03FR
c+5jNf0pXJSD9ktRVXQA1bLOzV+kvD5XMTjYxNYe29uRrBRrkc4lbXrWCYrPK9cIehf2ceQw3Chh
niq5iTMONrUgQgy5PBU9kCIQDVOB7lHdp6n5RCzmcwxiwbpH1HKUdXmpibTPdA5ZeyD3og3Ht1l3
v0jjddi3OnncgHYjOmyx9kuVf2PZ9XNC9Hsds8VsEyufTeUzum5CjuyZMGDrWHfNJ5e4kxiBserQ
pleWGttV1KpThbZmNH/rW8+w7he3/ixISu5drfEZLN9iqNJtFrZX+mssw13+3Mvb6LDWlxX0c7KA
za+8Zh+WmzGufs0MQHsk9i5366AspC9ibWtFGL15CQrewOCz9xNLB0vTtuMknwZreAsRhOHLWuGl
21uODT9K/xUmDvM4oMNcsompb5Lz6Pb6ioXhzoD+Go7TF20Vq6s+/3Cy0s8IlVuNuQ7bJivfdG/Y
u8voj0K/jmnyJUZY4zN+zdT8JGgIkmpGrVVOv8Vk70izeTYTmhIp4RG3v8TI1cdTv7XqxRyseB9y
5W07p11bvJMZScNrZ2C34WiMu4i5rL3SXbqLJksPNlfFNDQdGEfap4zEoU3rq00yO0OQVTxMZ5Zc
Lw7TwtVCAGgcq4eEqd/oXtmh+I0IN0JDbjgv6jGa8iej6C96GFJ5xMgrbxyYELpAJ1B7agNdIn5c
5tVlYETdutaA4FYTqxBH7RlOfxGjscsm2OPYOmRSrpRH+mLlGKdmyD8i6nvMG/bDmI3baWiIgR/5
YTqOj/E7x2xjh90rJqpLp6k+iIv8kajozEm/5vI7gt9E/jjpEB3jdGkfZaGfNAJ7DBJDTXMhzn7u
z0r3PP6QeQcy8wND1i2bTUJkSHq/Fkj9ncF9bFFdW7L+MCdaLU8s1DE5B91CHK4aT9EIeKxQ7RFR
6rQt6vpbS9RhZqeoFuNsVfFD0sk3b/B+hU6+Xew8WxVVAkJvpBhRSIu14t7VLLUqVPccNawU02Hb
/AJ2e0nlDWau4p2z5Ej8p+ob4/UeJ+z9UM5BopN/EZPVLzsdmJ2H9EnL8PVYDnyxUMjh8HODPHX8
e+/nQ+324b997t8+/Ldv+/mOvz8vabfZbLJ6AjDeFs5jklb6Riw8harB0R/qRXnwqqHEuByR5mUu
1xIiNYZ1F8DN7ebn3n/d/Aefm1ie5CvooUTuJtkej0J1mGNk2sgCIFyXZX1wl7D6e/PzoSdlt5fL
LyX6Ab4SCqdDLip+gDvJyLdjkF0irPNljc6JvuT2cK2pcAFP3u7WhQQ59XN36fQL8b3TJiTlmAt0
MRWHnxstAbP9914bcrCGzs7MkfGJGpya3fN4fx7m37vZ7bf8fFxD6mNgF65kjUyUEk6hdarUodfH
f25+Pvfz4c9/SDcaeN3/73+3t3sSHuia68WI7cwl4Ovnv+vy2ZqGjo1mUh/YoNWHziI60hJYQqIs
bg6sU5vDz73/uvn5XKGRi+31n2493OMg+cpzUe8dhZI8dLM7wv3GHc6Uz4X1zdmUCPvsLu6CBEax
b+0yb6YVZfiWA+8aXPIZXGP8xho70qVy49L35G3VHGt9nn1k6cG8cJo07TL0iwlrYJbp4T5yy8uQ
1PNBWfNOV4KT6zycMzUhirUl/FjeP5Nd42bhIki3DN7JfhEEqh4GmoB0sSt4M4AsjHaYg6XC3Rc5
ey0n51Y2B3NyrYPXj/PZnZarm47ZwbDC7hhX0QFR3adK42Y3lGFGb71K27E8t01NqJbVeJxRnSNb
hmrFcD6o7GEvmyFcT63Or7np5pC48/IXRbqJ2FxSk0ouVa7Wnqu58J2iLZh8GNDFRkGKoN6ecRCd
9ArVyFI5+9pYqj11+OqXE+b5SWC4icrOPA+GaZ7nLuLdD/Yn1JzLYtZ/ZJElAd/Snws784vSOoEy
drYc2PdJN7l7EgXCuwxYMuE2fqhN77rHGAUL+ndrdMUJgd8qXVi+9KQCSP5NXXRSVjXzrGYe499Y
cab22g9cpyBCTUymGobXy5L8qXoQWINagFYzXUwHeECdw6tio3hdo7hbgiwrwFRIWZyF9sR2aTrZ
C+DFuM5ZqTBuKxd92gy6AljWGfKE3liemJHuo6S8GlEjGWU1852zQ2D/x2REsLBiWzkNvOfSAKLK
JK/zZy5MlKrFAsmOVoI5QBHoNe1mXMxnDLqrucTwldweCbsnyMoG5Y0uJJBn6fbbyYl4VfqpQxFZ
KK5EXn7OBuOV653YMaYj6WUOxO1FZKOE0oSFSsFOjq+KS46srHHM4Odzf//753/sQsb+1KNJc4k/
2sHkzlfFWLwQ6fHVO8tdVeCQjNLq0SKKKLXUOYydQ6oBCp/QWU4fTmN+iz4F3xKdyHlBUdEcx0l/
SroIQpmlP1cmASlI19+lcUN/EpTIiuM6LkN/LHLTtzRxZ3dUiroz3lUsYHZACRuiAGszAa9AnZc2
mz7OGT2bSN8keKhEgBSq5PBiVcZuyDqCiQThdl3YBl4M7MsJqVOl5l2bCDdTlcTWGvkkGxR9ePK4
VmmT+zAmEfukcb5v9LZmoHWgvV2Z0y3woLOfx3A8uXP2dsuNVg6Np3Dae71AOqMDDtyx2qYsmbwg
tAHojGlr4XipL4U8daxRB9MfPDgxKkseCfz1856x1SCxqJhl1hG1Xv8eG4owWYj3vq63hSy8YKzM
wdf0I7z2G9Hb/GPT260a3So2djRdw4Qz/4wjOLWjG2kOwKBzHw4R+TN2stGMajqO2eKup2J47R3z
ai3XJeawiVV032tGfpd6aDbyKVwbRraqh+qoJQSf1NoZieLEiZAYwAXIezNoL3DvY9Z3JbvdjJBI
e/kIQ95O2aCu7o3lm15t+8wZ/8nrSqbDsvw1A0DEKHzXNHoR9Lbz4Orxvu7S35Z+Pw5YqROXnUXl
giBH8ZGR1bGZJa0fsd5lXXl7xYbkXptiSUgrKzUs7Ee92pgONLslCjPfps9DA5JeFkJB/GLkacjn
7WQbdwKnUtYa+55F2FQSvtN2HqCUsl7rE4m8Jk2OmZA4YFYL0gyxkGw4nqroKKni0AzCwMmLDADo
NBlrs2i+ZWR9ShnaK+K1t6I3mUmm3uPcJhPOXYOM1NLWj030McS68dLbDFzs9lBIGe2TfjL9OdNe
dO3cUJ/VFQoUSzVfeaNzmh4OFWGxaNVp/AXBiiq/9yjOBgMz5hyhFdMSHU+xWCkYGxDjsjXeQ6rY
dkFG3a1aUxxnm5WdIZMqcFQPt21iEpHM7Ufqdkzqa3ITQ5u2zGNDHn25LbBiWZZI1Wh+yJg3q8vE
OGFlzO5OOkuzo9str6qtf6GY+hys9Bs9s2lhhxmMOfSdJdpx3rXuC54sVKkrozSQ69Hxsw8ARVYn
882cKpmddd3mQ9hlv2kYL3eOBYDyFrHVIVzX46kPGoflYxOiC8wy076zP2INZLZNR8nLfakj3X4L
bf27iZeLkxTGviSoKEinluSMol+p2BPBMgre2x2zQtI69xNDj3iuwYGiPwQjG1pkSUM4rWIoSSMw
dJ9gNRf1dfOQ03oGmqG4/GKnDJScA09rfxtDuQW/vjxpS7rnjBQfIr0821WXbCOhP8Y2NbNRQO9C
2wNeuW92cYc9NczL70nLQOqmUIbQHGeMdGFJ2Uh0qvAOm8jZioD5cMZlMtYqCEw37Zcdu4E01Hs/
C2/r1OqBsay3I+zwkrCUUnZ8zTN4TyabisAT0ZWd9Y7JkHuOIPtwRNdin5Ieu0IYhtK5pnBxbQCC
VV7BdpzGg2n2f5xmeS7GcuBnOwcCee76cE6f8/4SW+1XNA1PDdoDCjWSyUcRBioUkOjCe6Ys7qaJ
GqbP0NE521jbgdoYE7L+qTTMBKT60i00znfFBHhFUToGk9FtJuF9iQ5N5tBrI/WP+B02Gn+CrHdW
abnYjtA4FjnjiVuUZOI0ANEIy+UvW6vOU8Hs6uFRi77LViKvczPTZzFmHBOuu5tsYt+UxZp7inHe
nOZcI/DHkmuxhES+Fkm2w1Yxsyo2tZ2Qbe9HLqDPrhTjQZbMampeRNmeDIRJoHEGUluHfGv36HTE
qMKgabLPvO9hzbWhs2otpFzDUuflpnBS5cuOR59pSYr0ICoOY/UyaXZy/PuZ26cXdesC4iecJ8u6
FH2/DhGHHR3VcKmK6nba9Kp5+fshmpOtsvRxN4ejtaHJZrl4K/7miI1FFh9/7jkMkXeDnQazHYcH
TNRIOH/uLoqBcwGAxjdLWIcL2Pqfz//cyCGsNmnZv/JRtxNjjEZD5Mc2QhoR3+4lLq1LB496Zp7K
W7Dci3opj7ikoM9qyluVIbksq85xyJmSTh0YPZxDabMXltPyPuMv4bTVlEdO7se4lGnAC3RX89cf
1e2m0cJxE9vay8+nshgKGsoSuCmdbWX7sS2SfaMRutca3s6N2g1q5vb4czOMoQBKCZFFev3OID3C
l4oU6bBMxWHMLXgyjEH8fDIYVQ3gR2cbTgXYkjDUkGGVfEGaFiNAvqg+Et5UHdGWEKXGKZDjuvgk
HJp43Czb9Yl77tXEcrEACGM1sJQzkbVH5I7C7xVSgSLh8LEFSrwkmpKjGVUJjzH9TdvK8YCK9DjS
nqzLicVFqvAC6hMDE0eynrLm+shsoT52okfRQUoS1BxiGxcva45DLRqf6QIxFFHfHI1pdLdVF911
KdVRX8ANLO3WWOttdDu7RCxCfj4p09LnkGIInhDKXwupApcQJlaVMXRJi9nOzy9MmLg19qGazOo4
3J6EaGJh0LfJqYm8fq8S4f889pTx0/HnXpdwbe1Tiqh2VpcyLJIHNfBO09Vv3C9Y+Nj55kaittUg
910lpo0ADBdbJIc1NfWMtvQE9vEAEjG9Gqzg/cZVd3XZuqtFDM7tsv3eOEzA2sbObjEyEdsB54Mn
erOMfX5irV37rrup0AlFmo1SymWa5Ex4+8MIV884wrliD58okWysB+sajtR6s9dsk9h5N4f2OS0Q
Qmui3RQ1ksthASlotAzMZZr+9Tj9j+wQ/4HR4T9zTGAh+P/FDoHA0sVf87/+jwPh/7FDnKqy+yj/
mx3in+/5xw6hC+tfAl+bxBMBPEvcMAX/2CFIf/qXuFnxWJx7uqELftM/dgjL+xcSMk8IIE+2jUEf
U8M/9gjL+pfpWARbmaTu2Xih9f+RP4Kkj//ujxC2gzPilm1iIg0BiPNvMQT1UtFcoii+OHP7EOpo
YxnOEhjUMAUrNLFf6DA3aW4ei95NsVsm727rdnTfmHGrjIV+Ex97UQ4bfeEM1Zd/yKsl/LGz32jU
rhbgh7UcrJalPvpuHWWO7Lxy1zfyGT3kQzHaFy+mM8gY9IgnjKGfC4LMSqZLoCeUyZky3+Js+l0a
kBCsAkB4NouH2NP8khYj09ir5iFmKttZkGYhYx06gKdjrftmdt8sy7Nm07jNWrKt/kRjFYxI4BXT
i5XeW+UmRo23bXJyEKIw30Z824pUZU6mSfSa30LwEjl/TRaiEp69tausCM2TuxJWS+vhzYdo+Jgg
nz2QDBD0HpuLdlEAQQ15BJFn7Xq4FCsSu9GYj1wKEy/5anqI3ENOYKzNGnlAsd0KghWrbTV5JBB5
fYCKBsFFXk1bow5XnDycA7ZrTnAeeRdYEH2bcczKmvr+jhlDHdnOxmGWQUhAgUhzzALDrmI/Neb7
ON+QtGZfAJP5SJlsv7OQkSWm90ing75FCabJiK97jWCtJYurlVM/thwDgYYZG45Z/qqrdgoaI//Q
ewICzYQQ28RjrRHXzrIOOX2ZafvmpbmBohqIRdmLg+FV413dxBugHUGK3pcLNpxPNt49VWDyhfap
p2KS73o+XB2W41AhCrEuLbpPdzBQ8MMqWVfufGnGWHHRzv+kZOATt87l25r3cedZu3ngZ6AKfGZZ
waCKdtGPc+MjquyJzKIhmNJ42OdZXPoir/BgoMXhhUVEhAkN9QrS+4RhoFmSr4xUCLuKpKl0xKlY
PC6Wab91MvleLl25ruKIKQlSgpU4x01EZCcZloSlpD55FrfTb3pudLTWTo1fZjLvTMM5aFE9rnBq
EtGQN8k6N/54Iq73cdG/iiRfAoWiY+XaZsAiIvEBLTA+dKJj50BO+p1pXXFIS3pSkqBLsqBs8m6E
jNdJbJCIyKqBkU55JdTvp8qymlZnpW2PPJ6YxWeBX72lJWEdlU7JlZ5BIIoKGuu33WzLmIAGoS5S
G8tNpCOhgEATF7y/pe7bEihHpg+ESFCuEI334pnYQerbWCqxgbV6ZeZrlvwgQPar4wRG+alrSPeM
TYLTqJ2hyFqz/S3LiQV+yc9mJrcqmp6IswSviz5kiHtbQLR1kvYb3e5ICq1rhNcVYTs5Q7J2pXST
sUP62tjutJe1udyrEWdsX3bsfJsosAqA1ImHuTauVIAEvvfZw/OqQU1lCEwymAJA6or3JAFUQrc/
u+aGM/A6lPYXzzhGlM7Qj9l433U3NACqmaGTIFoiAZscqQ3HrEKkGqKQKkVlHLNk/MhJOK3aftrZ
Pe3W4sDpJqsRiGdS0JMOhFKnRvxae/FZVC7jMVcOa3TqzSrJagBYOdtnF6mL97/JO7MlOZmsyz4R
ZeA4020QxJyRkzIl5Q0mpSTmeebpe0F+VaGWqbrt79u+CSPmCRz3c/ZeuyCON40Lb2pJa1FlPiJO
h/7cMWsEZNCwekHQRCdryEcdYYB/X8E5xT3Z1c10HBG7p1LSO+vbnZDKN2STT0kakg5A6HumG/eK
RTo5a712SwDpY9xNd+FLFHlpqhGkG8MwQCyKZ6rdV3CRdqoZYbcM8alj2TlQoHWHcsRXf+xQTd+H
sUhOrUnlIO/ocNFZRWG7SWfK1HBeKfg4YXMajDrdO4F6vt20PqLB+iyq08dzPu5bnvjbdUHnaTvN
WJJiwkRPSCsGeBpsaYP+MEMo1ROf2buu7QVV65M21uXJMOySXgNX14ukhtlqBPJX28/D7FYWHtup
ce5p9VClTwoQEKPBsYCR4b6Zm6Mp0NL2PpjUKpSXmYEa0rolXFtYyjUMWzyBOKqjqCQ2Z+l22K2g
trBurhfNUtqf+RlcBO7Zab3IBy07NU2Uf1xdb9PaUdvm4VC6yjhbjxqn0cEKCN1bRsJ4rp/0iLT1
zO9hbMyfiqUikxToWYz5QAIdeG7ZoX3QtdN6URqBOMkgPHZ0ZfY53fVTZRDdC/QzNMwHMwg+t372
2IzUbgJtJLA5uLNb2zkS4zGkm7oMsgPWPq9dGgwRATa7ug2eR5PWsLvexuyUf7OeBvhiL1lKv87O
tzZaCxxC0cEUebAbR/tbG/GjLjP1dDB+FdNkeIpNTTW2mntjadKMTVuckqUjo1pXWjeY9nQlLw5i
aeNY4t3pTf9gTcQ9m8G8rdqQ0ELNqakxcOEoKm2SrOEDr5tay/AI8LQFUTBZB6VOvao1kU+ODifw
BOZgKQtG3IB8AAY7fv5WqfKTniTJST5axvgs1aw/ZcUppJ7NUjtM976mXpDo0JW1+jdVA7KeteYx
Guijqql2yHKU/9nQaNtMUmPqyf31PvYAXe2QDEkC+rSlz7W+0+3ij9tEADqyGURHvbjNVC9afpGM
YCg8BkVMg4FfqY7K0sui6uf629wuZqtn115+r98uYhQSlqE+9bLuTusF4YG4/MlbY2cqlMmVVdBu
4lrjNxnMkdKpM2z65X0igznVeqH7EZxETXzJkzFdd4dZ4fANpF56lSp+iUn0+OY6X82Ry9tTFH6n
uPxO9dEG97D8vuOyy9tLc+x2NYPJhdF9uWe0oGF4611ZZZItPvc1fTULPfE/j1jvI75hJ/smxLY6
ITP/zwuDCqCrIsh/W19NXw6/devjZT7eYn2f5eK3t1nv6bLuxR4q9tP/PGTdWl/m4+Pc3ur2mPW2
wjc8OSk2hPjYevvjzv96db3jj9f8+Kgfb7fe/3HD+pv99jV+21wf5VMFZgYyJuMlrZXi4+e8vfRv
D//rN/n7/X996N8+tJVRHaSLssM8m7poy8PzKOMQNxoRnbtKhTJcz/VhvcOftNL8eEwWROg3iuXh
610EZnKQcMiHxjOJejTz5xFpWWoLTup/3WxKpnhKhSs513zaOU4KHmBs6bNYBfJjqvMWMp3lqev1
9UILIUrUvoZrkpYTohm73VJbIge+OudoM3YSDfSmbIS6VTmNkvYD82CTmtnOZFA/TTkBCBvJiQho
xJLgXp1CWtinYhnD7WWXW6+Okcqee7u+3ri2hdetP55SDPh4+pZp0dJhXi/qpY+9bomE0HoZMw+4
9ZaLrHAmd3293g9R0Kxvn623rpu/3TrY+pfcYEJiNpiSJ6i5yNWrryaK7qUKDoYvVlL65mU8Q2+n
BTsm4gVozLdAILHtl8NrvcAsl59iJsOE2Dixh//5ez6JkxPrjH3zeE5kKTYNdadwGTG0UdDUdnCu
05yjl+qtvX+9/QFoNDuuL8jCNPt4ab/ZtkTzHc1o+DEPDkFKvr1Zv4efmM9+NSQ7gPIMCOtt68/A
2Gsded7t84nljNlP8NZuv+JHs37tsGc4LiCKZHQa4L9ysnC+9JqKaHkGhrZZH4JSknFVT7+Uo2Z4
ap02swsHhZORQtbcZFtU/PQnGqA0SLQRJ6Dpkt004uuYKVx2VY5kAL/3JrVIr1w/pZO011pP9N36
+uvn8s1oPLaCpm3eMnvTHz8euGgHbrKBvOveY32KNiNiwc20kF7c9V265QzVL++nYPzktLVcT+aJ
TQ3mTZEQaL1pUE1qmYkCHmbQgPXZkgdEYtXJXuY+mCHxpjfTrxJi38f/u/4TzfrSy598+2NQQPxM
+4n5uFOjjEgcjhJLd8HaL3KJ3q+2IedSGptf1n9m3a0DtdddYlJDHw/H+uXW+9aLafnLb1fXe9dv
vd72t6vrHbcf5vbcP16qzfuRucfdesit+9r6YdarWZFyhr9dX7c+bpxBEW3oy6cf/1egdOZBnY2P
B69vy1qTI3ndHNdD7WNzPb7XT8PM798HYLK+0e0jUzelccg8UXG6T6uqJV6OjVDxldlbDxPKJmjy
gkm+4cMs905IiETRUGb21od/bPrLrxYtySrMKValyLqnrlu3i9tt05zJ3aQJrB9QKP4zJq1fe71o
e41T/rrprPPTdfPj00Nxuzfiu7Fo0x0SpvummLCNjnTWgRc0xdGU3z90K7I+gYZUjzdRz7p1++1X
oc96dXGtuHlAefH24PUtb1fXrdvF7W+83XZ7vT+eG+UvXaI0H9qfdeDsrLAGe7uMoeuRxy+e4PJf
rn98+LnUKKQgvNiur7X+p7d9y5m/4c/Jj+s+FkEimTiU+A/CrmMqs+6mf99cX+JjqBrxYtPnI813
mbytKqN1LFmvrlsfyqPl3vXqemEus+D/0ePWBw/++6DVoGCXs9D6+fp1B1031xs/JEofO/N6qyPy
bvZuT/jtUevmn9d/e9WP1/rvT/3tfkWrIxeDizarsbuOK+tpZN1aX/Fvt90est4r1lngunm7WP+P
29V1a33ef33VEl5Ysrk9ZX3gH2/1t9v+eNU/3ilYBvxR9TACdqzRl6k9lQQdxel+PdZvF7Ot470d
lvPJ7cZ163bbvIrZ1utVq3O0fzxyHW7XF7899Ld71k1fIhBCccyQvMxHzDl3/hnz1iPot+sfm3/e
ul5fn7oeZ/8cYo7ljgCDu2TWKOkxOa7e6ReTSiIfACyaLJ7anZGXQOcqim/O8IJil9TnplNfGE7I
Hh9L65G6MJ2WuateCOU7ygqu4oxL92su8wMiF+VFaL7z0Iui2gq/f07iMtotJHVPjZPwGEGZV03j
KR8RbKJioqjXpOVlnmATWUEbH+lfXGYrotxIncQNpyYgqiur9oNFta4fzZ2yjnF/fuGP4WRGft8t
i6o5g6eaDfxo6+l1PbHeLpzb2fa3U+66+beH/3Hbeupeb/t4h7897+MdhsS5mM1+iVDJlmN5vbBX
eeHturOsoEZK55TF1gN+uT4sA9THjX+9/4+nm9gz8OhZJfmxy6C2Pj2zrTy+Xx/ZJxWdxbF6XO+Y
1kPw75tRgIXaSIt3LapNSLSIX5ppILqshXEfScxBQ/hu5ZdOKfmji1dIOtYhyr8kGSLjqKmJrmus
06Dqqcs66tTbrXxtyuhBq82LPTpXHYNxZJOpYiPKFk1mfDU648kf1fdS+PBXGJ6RujqEdGl24Taz
tcTS5gOBgnDsOg2rsBIozbZqOtiRRgaiOsZ+XFFnhJTYnes3M4AULwJmhpVit7zFQ5ACZvKHNvHS
qSA1Ym7b7UD48S6CMub4jepqRnLWOM8eOMV/SUwxb6PCMraK4r+aXfcVgCeZS2kmtji2IY1IhSof
FLKcQvimspcKPBAdmv6Iw1HI6FQKpmsfBlQpTER0uZoVOz8J3NKnaDGVbBlYyGQwQANeEsBosKce
Cq4fiubcS0VinO2xjpfKr0wZJy9TBGLAkE+eGq+piSXMojBXEcvwgN3xWzj1AVYU3aVC4DWF/7mD
j29nMfzwqHIJqjZoHESu+E7acXvtphZiLTIDwEo7q/aJu8tyIk/Ko6H0UAjDcdyxSO7AX+QPFYyF
e9Z975YTKicib5DEIIScBfVrjQ406KiwdC3Uyk1e7iqUdM0M0wUyBsJ2e0GdkCnEso3KeYMJp8hN
hNfyRIaTSfaBWsMISJh+0kRwgGrutDIst5j/895W9klA2UKT9VZvqXgquf4MEoZMgAliAXqdbV01
L87s4+HBxOPBYHyOR6QZidpEj9g8v4QhDoFsVD4R9V5tZlv7pBS54wJhkBsGqPjcaf5dPtf5rgtM
Ctr64E5hpJ5zhFxe3mPx6Aa5t53q25QRElPOidiWI6KHCannxdIaCBVK/hXXWT5hExVp22xoSVAo
16yXbNK+sfpkVSlTbZc3/WH0a5+vO1J0zikzdYC5Mq3/bg4pmm9ZnPoUvH2lDzukIYm7jP4hOisK
L5irR9RXOSFNU5pf6i7YhxLPMqHbBNMf6S4qKA6ir8TCjLuEAmvV1YfsXrYB/hyTXoWj1V9nvfmR
OQbkMM38hLlnMzf5D6vUwu+Trn6PyzF/rnucAjnSnq1Z4OMUkXZtJ2rl9FsASw1nZ47sZ6wMF2tg
eeLLclcMwWWs8+YwGJxXiAvZdKKAloYdC2n/QzIkP2w0HVGD6SKuC5pzrXmdFuaGOTyLTv0+m7m4
Y6RIqCB0yEVV+TVBpb8RJcN/XVVfgKpILyLQ3cWAwOIwPhoTO1vShd8AdQP51VME6GmMnEF+KXai
GBr8AM2bCUpxF09fggH9y9yKizmIN8UG2FQoEfXb3lObp6l8zysjfIzVDLJEmY87fCcUm+CT9Cgo
L5Zdty5iy6+oPthJqBFPEeQHR7HeNbSdu17JgB6tqh2AHlahlehjrU9TILOtRqqGV/gjeJ9JuE7D
iCFU9tlYhU269BJTMg7csnR+ZJTasnHYl/40X9Iwf7Sq5Ew5dvQs65iYrDW19LMTcTbsN5B72P0g
rjzbiF0okh4KQd1zib6QevIo7NSEpXbl9GcaCVEtlXUM+B+RmT0Xai3eg3xRNH4e8tDfSpvE+SH1
3Sblh1S0FPxkPwIx0jBsTq/C6D87Q6bsoLQvQib+lLx7wD+KZpWBVCe2eyPLLDzYEp+/VnHUdlLX
+dDGa28UKoyszzO8OCO1PMSFr5L5DsZfC1/ULM52DbFcxv6j8COvqP14Z3eoUwd8RjUSEVdRATDV
hXZndxEgx3K8SvI+t5FsOENMnJeyoJpRLtbThfnMBiTML1ngPK169M6w+jDp2/teTzJW8JI67Zwf
2xoLCwkO5GRJVoQAfjsamhzlQaE5aDomMBP8qVM1DHcQ2iFI0GTelTRtIqesD6gWw02M+GQZ+TkC
u4F+NoVdgDExo4slacqOst3azteypWcqalpBgRr8An7xHsz9jMnysR9066gXAHZljQxTJsliuOL/
C4M7wl1eDBwFqHiS5AxW9aRP36oG4WkqyBkFFHE3gGJxZRb3R5pyGwTqpjvGcp9WDJYMDehkkav3
PSk7Lf4UO7BQZ1Lv/8z4eEZLHbiByo6ao17qdAYroSmlh8b/ierylnTiaK/yi20T3QFVl4RvmNOv
sV3ggG4GrKU1kl9q+XdC6R/mNj47SyBS55vfWTHvm4pirRPd0RQXOJdNgnkSzkaKH9wJU5RuV9lX
X1WIxalnQjJ6jW6VOT7iUgoxtkq+VjEf9Dx3zidt4WCMHI7w1l7g71T4bWEgOD7eNT36rML/8nC5
+nT1UdukuxGrI6qk7hBNr71qwrRQHqs0iU5gHx/HSd/TmEvCQN/h9NCxE04XpPKKW9mOh8aH7s3Y
vdHd5gD1eaFCZsrBB+tnZNpLQubsY+CjsBGF2NshueUpv1DO4FJDSDprauVsFESC+J/GxnkKIkyD
tYQYl82eMHNiAEjTGDDr4aAfDrE6nRI6ymkuNnFgPEwEYDKMI47kDAXPx2ndIWU+js0B+FNUuGWb
jZ4faQx9c/TciQmkTWYym64Uepgo4Dea0gSewGyPoKh68bUHa0bpPhBta73pzpy4kw7gthUVASEz
gmFoYRR+YDHlYVziiJuW3VZZmpYd1BA8hGUCzuELBmxrH+hkv4hUISExar6iLN2Arp0/jZPyEDUV
P0OOwJOdRIDlVfa5KPGH28bXCaXGmJVnsio1L8Wwv9FHAqmjfni1m/CgWXia2hihqWklMye5o29V
Cp39sDtCot4aTsCEGRkWjN+HEEYgmSOMk8FW18r5Cdc5leE0RG4+B+rVUvzx6hNP4iQ0n0TMdJ+g
QCpt/qY3wh9lPl9G3fI9+rX8EpG2w5dvBUB6ov5+BjhZ6s+oJGwysAxlO7acUFMTEX8CLLgq5xNn
JTrBXcUhGJG5kDVfetQXW/DtX23sIU5naZAobJwu4a8MFTxKE5Uclz641Hn7JCbdQfjXG4cxsL+H
WfIJB2riIYhRMWXYLXwKbN+oep9D63PG+od2NCC7Oi1NvA7RJTPuLOXNCkLEXR1rh0k5K8M8XIal
VzUpJkZ35i1By1SM0RQ8RfgU9c3ZKmbraPnI/5PFuTMxKFeiSjH2W3R9h95F/J2k2QO+k/g4DN2r
Pdm/6srUkCWa8IAIW0WJftcjA0ggA7umDboBPtwQzsgXkq48RsqDI0wIfLgjOKDqI5ZwvPgxGuNg
NI+icYwLiwvWDBleVf8EkkbFeVnInfIlHwQT9cIpziKimZ4RqQWq/jlidLBsvG71SzbbW5My1Vmt
HxLks7s0G97nTv7yc3CjERKgKEY+lMk7kJPxdi4JC1N6Z1fFsDTI+WJgBBkz+P4VSIjYBNXRWnqF
Ef3OOeqGfR5X9eL/NDHmqpGX6csIxOCnN8NDN44nh3kQsyq8e83Ubvkh2e+dgUl4ou6VsesJRVEh
OWfyEXcKohcaoeHBUcKv+VRfGyOor3jAkZKEtXKfBtgCy3xnhmV5bVlAa7aaX0lS3cl2WZoMqCUn
+y3LCJxudLiDpWlX7P32S2hW24kZwOiXT7E17QtN7mUPuanTx5JiLJHBKT6QNJ89hP9wWU3xOlXa
D2vGsolklMWC5ae70tABv2TxnmXDlwrZNqzTGRcItlHk2ZZrD5w+NUTuTl7vxw4lgWN5I5+fpLDu
ZUC0cMrjh07Vlxm6icMoz77hn71YEQUgA3q068C2w7Nm9Ig3CULog2PasRcOop2vTpo9j539btjG
8KWwnc9VnZLqqqc/olgxt3634ExQQo86+1cq4aUa4jWtrc8Nyh4apJrXBmZ6mnMBsEDPXQgXw04d
0SX5FVyGHExHK7NnUsaMbZaCrZ8RO8WR8pLHE1wCtQWbNmWealNFJ4r4sxnWlaeO6Q699F4xjZg9
B755UMPVwU4b7kzmA/UEKM5GmOYW1O60cNsr+nXQh2FT6bClS1iZGwTvltKTkydSECaWM2HZxOic
jvgVTGSpkWSiI2BbuYFByrdVx4rXB4+C881OsQb6MAAq2wTNl2ZsVMqbiFU0CI4ASwqDMLkoaP3N
WKEaDRrw2F0IzmKg2ply9j/Vw3QgIRiDTFviym0pPqfQ1lUcNhE5WZ8zlktxQCu/QJXmghlKyVXj
1fsKEYzakukRGdgnaIuhdMf8Hjf9Fhi53DAPvm9hd40piw9GsjRpiG2bjB1OW59lIm4H/OLpZsaP
uTElq2Q8gPsMcysonukwNfFjZlqFFzrjkYO6INEOKXzcWouQ1t/Zo664RCq4+CH7xzgrGBsQbxG1
S+ekRp2mOoCKWZ1zwLEH7jDl5sh/DO0UOnq486f0VY11hnlOWkNoKnvHCumO2IjB6+KJ7PdXO3oK
Zfsat0XudkFSuIm96/PYPPJv1EFj4sl3lSXYz5I2zrJmRGDVVRzQlr7RizXBwHkNyyb06HtDwghM
ohpg7Vuy2hhanKCFhuylzZp2r4kMOZ3PZEarhdgOgTdZ4a+U3xJS2eTsyyj5GQ3md/r3++UjHmOz
ezOocm2wBb/U40A1bGoPRhvsnWyhefg5gJHui/CbXW85l8ghckzvsL+1xvlXVSnJySdRYLG3PQmW
IBs9iMudDHCs+PjYjZm/tDT6HeuKTQBl8toVeKGNERYbhWE0eBimK9G9zKL7kmmBuBb8evftXF/V
MVo6AgVZZRAqvKRD4e/U+jPRz/RgTTy0GmisTJnuu4pY6EbT1W1UEViQ64ALLcTSZ1tr/x9Q6/9/
aos1B3r+/0FbHL2HUfAt/521LrT1Sf9mrYt/SZIJLY18F8S7qk4cwT/iYkf9l1SBMRsSjLmKhPg3
cbH9L8JngfObZMNAvNL4FP8WF2v/MtGd6sQGwPEwbcv4n4iLteVNfmevC2JuCQIg44wwACnVP+MQ
mG+OLb0n7az4GnCZqrjz5x6VPhiuYnC+j0wCTnCVw62Vtipp3tF8X1cI+51Zu67XOq2wT1nqPE4U
kwgJyzizzcN5vWaMKTgGDfWiVgbvMlN/5gIglqLIS5gDZZxZXoCd9FkeDAQ1TmF2RgAE+KRC8qpk
lOUmZv4Hvcqrp3Hsv5YptGTL7J+augnuifLQX3xIlhtlVJuTsNAjFkN2z2/90LTK+JRbTM9N0y8o
fal1uKm7zD+3MSLBUDT3UlAAwVCUiSB41IwOhM1EXScyGua08xB+M9vqkI09RaCwV7dABfJn+A1g
PHwIHtGIFLENIS+gA5ePs9pFruWbD70vlOcM/CwWOxU6pkQeayh86OrdLILhGT3HsJ/jlBAuxtyi
EtNbAMbIdTpKIRZBqxsJgHUnxXhuBbFyadqYBDGr/XOGrzBgoXSxl9VvGpI36ffKfODvo3Op6xaO
777FmsCyXGpxeLFlf19KzqF5Ox21VukXEy65HEH+c9I669INjfNsz6bbCVHs+z6xNk0Sq/eF8M3t
UIes1/sk8YKo6S9maz6baujvBSc9JkZafp8XqZtYGTnE7URfNbIvQzOe8hBud2f0uCZ4+DW2OGMH
9UMkfuFEZsnpxNLYCkVvwFiTv2oHKORm/pbQCB7tQU3uMqt/mpl/PhlQtCZTtFfkU6wu9dTeKkxk
Hx3O8hiP4ruwVd7SaSaZp3Wqsw/1epOCfkPofQYQgWlSLZ8GZosuaadkYvWJjX/JMlwxWuLY4+45
2AIJGTJKV06q9tA4TBFYrdl7C0v6ZtLvO60c/m/pbPqfB5zkOLMZElRbGAa+A+7/Ld/HbjrqPEh2
zoNpMQ/xC3OL0vCit8T8EdF716gAQA09em5JKDrmLPakH6NNlEiVtQBqzm8D1j9xDP9b/IL2ZxwU
jgKJ88HCJCltk7L4H/YCJUr1UumwlzoBi2rW1PHOMErFBcj/1CWZPKp9AiSwQvNud2BRNVUhhdY4
1zAAMYrXnym6mEwCmSCmmI2rlKStKPODt0EOFzP3NzSRhq8W/xuzzTj45LyXjjFhoXamc9/FJOyh
oEE2n6Ce5DznxQ2lkran8Ef0fFMU4Z2ZmtsKVc6u7XhiYAJFDhwYewGT9iO0WgRGloJMFsbovTXF
dz2Ow3KarGPV9/Y2L++xHZjnsNcjT9WwncZ4fa5SPYLayr4r/WxsVV+xqCCHdzV4rk9B116YbFpn
izM8ZNe+xWev6UepmXeJogV3cCATl9Un3TuMjXdZnT+LSXkbnGB6smvdM2r1NcFxdEGBdTKFAjSn
9vfQsDFjxCDTHafftnEpPtFTQy7uynhUj1owPAGnjHFtOiwlYyr6MhyPmkLyWz/8ynwdXXDcvdC8
4eCOlrguXSH1CVHzlKscxlh0z0EQX8w4hu2ffc2yNsAknSOgg5BBVUn75tjAiEhsMPdJ1322lgrE
1CbJMR6qbZk56VFhwQwjg3U+aYZbJWvwxc7ZWTY5pH7s02gT9f4xtzqvEfmRj1QcQvo4np1MXhw3
gH2qYbyMcyc836LmUnZVd4hZmgut/2E5Q+HCLVHIrKNiSPSAR8l0clXFuuBexRdGDI5tNc05TOxt
Q+nlqBnsIB0Ab8vWlmUCyuE0MM29DLtqCwlZcQ3WTli5eNF4OUZqQzkQPsjTya7sMU7Tc4x3bS8x
erYTS91KOtl2bISP/oiyoVM6XttgJ5QYx85inj7xne5ny3+WZu94sYz6uwZ8YDqDl0q7UbumMuIj
oYZfUgkPEDmAbToyotFSgzwXr301GW7L0eGqk2/R1lGJpmtBZBQO6AtVPRS27lwM33oMzTjZxdSc
MCFQOq58x76QbXsPGAenvv1SwQo64leOAfD631hJ4xEloLmmVbDXBgjzif+swDVzU6x1d2ROYchz
kicDWLEJ7Dp3CmfvjH25zfWabIzO7vejrLyiJCKh1cYnm1wKS+EMQGLkdDcFUIflmB/peeEHKI1n
oDvyfu52gJz0Y6OLd4XUPxZ2fM8k8j8RmPIK6z3bKDqMcYVwCpb9xWUiml2DINVU40MqbXxFSX4t
41rZ+gJKuJ9HrzD4dLc3Sw6HkDTgOJ6osIdzQnezJ0eupp3Rao4XEjK/UfoIi4VgLmCXudvafkIQ
Ba4mfLDbaqyNZ8yjCCCVhrpV+sicpPHAvEsKoJgRJpJxPbspXoJ++i5LmjFSDx7i2qHqU6nRPqqn
pzEi3buS6ZujSJIXlpGnmuu3UCUCsQ8VSqhG/drnzkvTobKh8JXtxxyA5bD8DkVtnNVYGYFLEWOa
zmIPGtTqvtQOZT9De2jBsTMFGsFhdaiAR72lQgUEmxIBcc4qKRMhTYswVYz9UMr3EmbiVX/PQJww
Z8i2XYUd39B+DYSDMzBC/mvCH6QAmJ6zHIy57z+EZr2svrEx90O07+AlrWNcCaVmU0smGY2lX8oR
HM/URod0pL6XaUZ1kkP9RmpkfFDwSpTQ+mu1fSszhAK1jRNqrrCHxL2gmh0rFBYM/RgvR66Q0wmX
JPbUIQ5gbOU7I3syfN3adSq063k0ru2QA/BejshMjxANhDBirPpUNkyoaqzTh74md3Euyse+9okE
m+tLOQFeJMi78jhxUPWr2p+ZsJtr1uFCsTqqwKK8+rVmP2A1dx5se6rJhhgA1Q6IjXq9u0zdtuKz
0dHI9JNJpBk+ADiGvp48mRTrZDk15zRgCgtZ49g65eRaS6hutfDkmTZ/8klfhiOS7fR0Bo9ZbKsq
ElsrVlizBXTGMKZLGqqhQrdaWYytiCPsmQ5lMkCs7axfw8DxF7bJTDeHzmWf6z/R/scAtuzKk2BS
XMLVrZ0B8WLLrMR3Y5+chDSwDVfvgh+Jk+SPBA/imymKr6ovqS3o3WNhIa7KGUyudWqIc9TNMInL
VruwejhS4jSOrQpcrAFgnlOC2CmDeS2oaqlRfAQUAUsiPTUpAbWDnIpzK/FymTrJfXM37aQJALCb
reCBpsQdiYZMyFKzueBeHiaaDJyM7vNwJFICossWEh+HSYePGXklJvJsoqmmlddBDas7EtcIsAuG
bx3sI8wDHIR9Cwwe98eEP6y9kKnhkEhDo8bgF3MhCA2EqNBmyqg1H+KlVlvpYNOQhkV7qVTG0Vpq
JVAiqRb5Y39R4uFRKSJru14b0KQtXLBoz6kmp6auyOdUhAcD1sahMvpoT3zyps+CEXwOLA4VpbGn
BeMx7oT/CIzEIB8ARqT/OSvhrk89JoN2VO+xTKFuiIXjzYb9LbXK1CMNuPPqiWUJmn2+d0AyRP1W
+k7rUTl19tEy1HYUADyTdT+MmyY6at30Rc/m8CJsXCSyhL/fCMqfcYMnouo4xdchIsHwqW3tn+RJ
FucEjt2nptdOncOsKWVKy7yl/qERYGVD27qWuvaJjxMf8iT6OQZq+9BDwaMzxD84mqR3BNVLU2om
qU4tkYGj3+7BtVAUWv72aBDRdR7G12Toyi1DEXFSXpAZDixT5VhM1T0dy1+RqpeHMJz2KvsqgJv6
cQzDa98knAxm7Z3i39lIqIjqsHCAbp84CLd80NGjCOewRol3qZUrT5y6pDmBvMW7CFhpOsi5QRgy
KoAOw9QCk5V9tdKqPleR+TiHVf6EbYczIAVPr8g6RBIlOSWGMz5FqoCOGzNY6Gnn4CTF8WUH9U44
gf7SWGAnaszXTtE+LDyrTU923y5czP/rRZerP4o45uFKyAKsDqZziAMn6bNz3DkGZ3+sRWLuj10L
+E0Zpb/g93oA4dVo7Nsm7xHXGcXlYwFZRxZANSLcI0O4lGXksYxmVC3z3G0jZoNbjBmAFWtden6Y
wV2ZYWPEtggOC1g/rcN8BxaYEnZJjKQoCUPNJpOkwyz9CX3fcRWCGHkofWUkM/IYWe28odO7caKO
DI1lr8yCYHroh5DiIobcsiof8DouKA2j3Alj/B6yQnJjOoPou1SxGxxm3iV+f9qm1WfB6o742xhV
BMRPfCJw4fvclN/4ZHy8thy2RGEb285Msn3c0yYf0ynczTp0imXob+0m94Ju6YiK5EgAO/ohdqVw
HJb0Bhz9Ra7PKEHKdo/tb9nTZ8rw2XcfNN6VrmFnmYxg9nFS4dboCVPzpjefdNAUnq2kuOud97ET
6knW0U8ZFd9Z4srz2FTWQaOqu+lt2ColYe8IxNMtQEJzR3BH8jbMQCUhzJD7q1qc5DiUud3c1+1E
/4GSNnUxmhCVgdggILGw77VL34nv2sQsJ5CkGJGb5XXlrG6QNc146BwkLBHaa7zBNkBt5lYGyNZt
YZrDpugFNqfQfvQlRjE5ONm+aXr/YrzBAR1gvGtPOoUIggEwNfjYsvAaHmG5FK8Gyi2kJkukeW3p
5Cy8rQnhj/DJ7cOUddCaR3EFsozQTDloC5Fw0jIY1DXTD84V+und0kb1mvYBAGHAJtsc9IQuuvmI
FpVThhl8rTK7fk5a8dza077rqvQSTIN10fmxPBb4YiviIOGPyVcclbZvpPzFvxKdqpKWRbZEUQb1
Uc7asIPwrgMqQJFshNljV8WvflSYruhbUKvmchQ4eIulxgDgZNV3P/lflJ3ZbtzI1qXfpe8JMBjB
IRroG+U8SanJg24I27I5zzOf/v+YBXTXkQ9sNAoQZFeVksokI3bsvda3Gnm2O0RXjXJPIomneywX
ee5BmEgzVEwEppu10ZyFbV2Kzk8gvbvf/MV7B2M323UzDfbMss2LSc2NbGZxmqprW6CJR8QWbuyK
x1uSZfKJKvc5ZZ4NmObA6OGeGgBQng1pL2oeJkFnGun3dDVp5Ah3wXFFtJngK4sV9ybn//RiZzXj
UFvjmNXjya6UfRGJvcgdqOZyy3fRbgeX1HcRZTmcHIya5gGUY03mkox2LgbGs5kYq4FwcVQafJmj
Ta1U8uCHAq1qbM2bri1WnluYeyfnUBtbw3ti8SQNPS9hUVstspanIYcBMtSw85ul7RaVS+Nr1im1
As2bRWbDgUIcjGLqUV/A84AJCPZudMJTNMbR6fZdRRqA30cIb1B+rEnVITvQKypS5rixJK3xiNnQ
E/3J/MHuMk5oLAQruGgT9BSBxnPsvkk/Tq48K8l1NLF8yo7DY0lWlhtY5UOVDP7Zt1r4r70YqUUJ
UT5R6jMt8djsai9usLvONP1TMhOYM5FPBiv/B8IzhZAlz55ogIq9mDqxsVojwEyziqrM3arc/+p3
bXZG58GTlTt6rRbYTWcvGXduNS6qDONlSPLPVLrdEmsMzBLMb8EtuUp1ARIHmtODyOZ6E6R+tOrn
Kjsl9B4COSZPsLIneLMJglkNAi7XQMpCK3sYlqaXMcr7ftQj8zcnYJ4bRC/BmNtHJFGQpSMzfGGV
ns9TEbwT5xW5z2blus9hheDHELlzCCcbIpDbWju28fixmBKkkrI/mUXKSWXRVk7xmrZu9VbMkkGQ
TfpK6fTFzoAUde08/7nnxL6VZNTs07AzVjDSjEOSeIfbLx3LZFsExCzBtL9IrxaX273SCnHgNPwI
9728lkA0725NyNJyktNMK2OtfOvdd3oYxYIwzcpnrO5vJjMfrpy+sHkxQRLxyDASAyH1Mqh2moGU
wY15CavX2a3nc0034FIbzpPvUqVVuHMVgV1bUWl1ri5t+5OYruIcDSxL8DRamnsWG2/NTBOhHhPY
KHJPDM3q1aRxKevg0iNIpkuYQFzAYknkFwzHjqFpgJSOCp5fSUSENGKaJ5nHa15yCop9PSbtvqnn
e8clCSBM4dplc+evFFLHe9iIDQo8OeBgj8s1I/9qnc9DBg0nIgWo958yEDrnRKmaYMdIs9ua4y6c
xc880+UJCyscrohjUopTY+fj/M5jnZ3SsfVpu4KdwDDmnm5fIPW1u3kYnlFjuCcQVIhJsxH6z1KA
eEZ9BLWYrZtmFEcpCNlEY3UoLDtYNbkJbMZhkE2VIrNYrOd5+El65NPoAhrMDYSHUfEtkAvWiN74
xmKH2urWIzMr2Dc0Pe5UL72DYdP7MePR5e4mj1RJu9r78T25LM0nnVavdWleYJDq1zxD2kNKPYOx
4D7LhbjYRsR01gDSFMAdNyZW0CppPNRC8K+m3nvsXGLXtDsnZ83gjDxqearq8qEO7eLEtPOLLKG1
eXq4OBGkbH8M1MFWM+Tu4sXPSN9YDpIFwKQdbfUvLYioVdNwuDWyYpGh5StGftGuWdxThVN8i5r5
ZxF69VY3n3FdY9F3UF/JiEAAs9pOHuUO1mZccjF5i3NhOKsp7cL9jD82aBAHebyaHPtDaZjyXBj9
Y5tDUrcDIguwmlB56m/2csTLUlgOlNJjzszYjzImCggSHZ/5NhqSnOiCgZ5CzFldVRb9Jp+bNgtA
XCna2R2jmi0LDWGULOMMjtvgpCIbIIptVTvOcdYW1wknwNTYdFTKr2gfEN0g/CBYynxBigJeBL4Q
HZrChCC3qLjIYYQJOhMoo8rPRt/mO8+aOQqlfbwVDkyxWH4CW9U+TFl639MFhYLucboPrPOcMl6Y
poggqbSRlyn3tmKRwRo6x6Vb0shkRk/PBBbk2VDmKmGvfAASPiSQKXgf5YFKcLw2gOxKg0gev3Za
4t2mXwOCkUvDytR0XrEVdDp3fWBA+zQH+whECgFvFu/pJcWEi7MQ1h2CwlyCPqwZjBp27tEjQPDW
+zQqy0i+OAPHGewI+To2wnAVdG6F5BgiKiGrHBOY1tcZnbokRrs3cXF4FjpT98cGetZWBHQxqXSi
40YKMzgMvfziJeZ8D6T+Kc+Smn5e8GkRSvHRahAnBt29FjDVHqn2exL3a87D7FlMzPdjVPnAJSFr
IOwtGzAmJIwmscu+69Be8ugM/3JzUZ2NNDCeO4Y7TjHpf5opnV8RgRQ+lWPSb+aeVJJsnu+wdxNE
AgzwmH1yQrrhAe/SnawprZRTvMuajELM2dtOcrrIDcM92lWLHjQs9xru49IFNfdh4MeUWOIKYzCE
TutR/keIBceGaBWHto2j6O/Qf4ctU4VI68sBvZ7zBsBfHpuCdWew3BzJIsbd0j5Sealt6scoZ/ts
ABhBKygWivz5CrFV8S1s++FNt/ZLwcox5wyiYv8ipz5/NGG6dh4mXplUmmOmQDxlDRDUSILY5Oki
buuZYEfWS1sKfQhUG53Grqlo9MzAw0m+GWlnRXRBb517yX3NPL66l2301DgctPVMEnTLMVcXxCyF
ka8/9dpDTDJzdoCPy2YxGKeuwP5560h0kjXcjam2iAZEppEOhHgy/4KaEEcNqQ6AwO88NdLxnoEJ
mq6O9r2S/qIMOnssX/S4nPA5D4R3JysZcIwJyjtHduEzDnZEIQMmSnsBkLnLFzuCgWsG7e5WtITW
+OgWjbHVqRucLG6dVngz0l6/zWCvwI2pOfCe8Mxslp4AIlvtJAebPxrays56+ZI7xienAPHb1mSG
CD2Y90WlYb+yVLeteExEEiIn+uUZrST5oH+TQe3RzVCcnip33gwt2aRpE7inReMPcQ9jfVJW58Zy
7kxwkcc5dt5MI6hIXinRg1Sj/9gM0Wf2/+9F1ernhJWLeUnlrhUV5T6ZITnRtUlfwGUi0iGhcI5J
oKlTbe1K5qaI67nQ2u3l53BufyQNh2+qInG0YodsyDobd2MCukejn8k8uE1ZKxr2cVgeqp5IjB7J
W58JtassLzu0BoT5duyY//qMWJOysF8pgfa92xCK3ff+Zk5NnzyYmv6MFR35yXLVaW9+acg5zGIS
i2Pt9otq3bu2cfZWlwD6CK5/qdR745kOPiTXvM5xhVI0SreVFWWwWAl3VgNdMDm3rw5E662sS5od
sElOwipeTY/bWcuZiWaH3TkY5y9p5TRwT7/IIsGGGqNrdv3M3ogBhmo2UaDoPgMxAFPFbEp8NflW
YlN3ipZxJFPa86zVNSB3komsOX4eKv+XTwzopqLrdvZ60HMspV/y0noKYno3SV6G8D/ZWPiIANCV
UXMlxoASxT7zdIgLwqhuDdc72YKsrQ7I+TswVNYqyEPvaQy0g/bPhEOXeOU2HqcJeGD4xWinYOcC
2VmLFJ1+2UgDq4JLMtyySgKfKnboXL3t6Ffl17JLvZP2ASnd/i17JnNREDqEbRNrA5yjYPi4KmfO
EwoAqSfRlGQc0uKu2FX2dPW7sD8ExNFdegh8qIiHK88h0jzmHYzFCLjG7vnqh9+Q2LQrbGbkCHo0
TTgTAdihw3pR9kSfWlPLdzlxoi46uc928T4RjcmsDXZI7ENSD8nlOwVdiPouXmJhB06MRuU9cnyj
CcsIcK6nbuNks7rkTrtNBz/GVoZWjKGf6ZIsnJ3JcE4Y2UAAjYB672oIQw9DlsmzKX4RPfrPWJvo
KPuIZPKFePj62Rs+m451dQAEYax3Z3gd3o8+bel+R7MHgVi2MFgqfaKZczWm+R2xevsUyA0NfL22
VUXS8Qw8oRfxr5GFal1XhBRZ5osTOPrONnWyXY+LImjSBuLMYApW7SgfVBNtUUqauygGMk5Wl7L6
Q8zhY9N3PqYlbnPHMd7BC6LFMlDk0UmM15XNmdxoLi1nW97LBkjb3jQdF6YLj09oihPnm4i3zaAQ
IXgGYWCzcwdQDP2jm8QtEgBUTVOfvQsTmVBMucMoBUoBuq6c7AcB07k1KM0ZvmOqRgUJY7JnfGCk
GT1x9KQcSKK0fMPaYvHIULpAXo5LW985Q3U2s8S/hKGjL7fvgsA4o1In79oZO/J2U9nv0Xd8GQLv
dQjoEtgSlKZD3Dejfb7cvrt9MebGPPYWoVpjHdwHOY6GsQ3fKylJTYVaEd6X/nBoin5CoLL8Hcb7
8H5o8GdB+0JsKkmOdRxHAKZ2QTVKKrD72xcAgMG2Q4/zz9/584QWtGVC4qoxvie6M76n9J8PQZCh
c83j+//397fvoNE41AS1QzLS1owM2ild6RHm4RRnpT1OaEX1k42cJbZygUVT9hI5mhtrbBzmlp/v
rgIgTXtJQxiqsOzpsSTmUWv1Zk2ap0ck1co0031vJDHlV16srbmqN0JT/JoRkkgD8T+MaX94TmhN
nmH2r4WpnxyQx6tJRfHeYkXwW/p99OKvGe/symARbLz0PgJRsYKX9TZw8roDVv5amOWvfIg+ySHc
c/I/0k8GSaUnDs8VrZwWoX4t8aYatToJTEDrTLaEvi+sj4zx9PCe518dp/8mGP51AXHZQ7WzRL0C
UvaZPB7GamEDUJNEn4lmMWc7qraFRh/mZCUyR01st4P5XGENpXN2JzjFufquAyyCo4aYqNDGiZqY
3/IR5lb41onvCKkLTlIKwsHobkjCZGrTB9lGx8m9tEABqB78UN6RCWzFBKvp2BJ3Y79XqhgfVI1n
QTlfZ5EeJ9fLsMhmSCo89zF1Uka8ZX1vzz0hkauuB21s0ltTfsY4Whtko5Z4JJZOdGh3jz4t8ZXX
glcOSTQ29mM6hp+lXbroVqgPYopGo1X08dr07Ib8QDQMX3NI6uaUNyy7Fekx6YrWsX3nNfxMM11O
hcR3GRMEr+J72iNijm1ZYDIAqGb4zip2N1wHMV0iIbt+IpXvewIygDivcCmkkflqgV4cdy1tmy1T
K+rhDOiC1eEqYZ7HIUdC/vBfqfMgBvb2sy5dlJ3R+yjuHHd5LmoC0+OIbB5Vuj/mqMI0QdDFLvSG
p7RM7ovMf2R2XK2s1kJSTw7X1qn9kyVdngLsfo3yMPEvCoCqsl88xkTabWnxhGJYuaH9UyfvSUfC
8tgES0MPwhu942htF84+CwjvlD7gyBIh8QT1bGN27ZH/+nlAIgt5DQ5tPEGkzRskmal6DhepunAa
c1PGyL+xqdFOqz8TQwY5ZIhW7B0/bdfcU7ZvrQSAI1bTAys8zfhwiymTTyAnKCybqyertqttNttb
z2eQJA33EUsUE4XAJZwa3FjQByXhqOG7GOW1q+k+YtYDa4yS37RbhFfRT1cJPsioWzOs9LbuCF5T
N8G69U1k0W69s+z8oaHBI53RYUqfeds2Md8YSn7lfYVxIxdLRuhwUxWtRzlPNq/qSOoYlz2moI1S
IgVOA9JFC4PPx1/cKB2OwdHC7R22DQGV8IPtgDCGnhBtTi4W5txhXxhFuh2m+No4y5k0sTEUVMTy
0kFjw7EKPESyqZ/hkuO36Ld5rNpNHxXMDVUDthPI+ZwhTErZDgfo25zK4zuyBxfebXUO6ighDQFP
g0WzCaUuNCOxRlO3iZA3bWIPjr2RPBZerABrEPYyG3rjwtS6mzpDsRDmzMpy+ltaIOZOZqLXUL3f
DQ4KahLSv7fE9ESCXKk6wSuQwbxaGeX7FBOJlZU07WeHhPPMfyUZfJ9m9FJqUQdrBu7PnYAVT2BZ
oX6QXMN0ZfqGsulbwooGJBpkWYigJm1qZwvN+a2aaPnQwcB1Iz91A8B99yXrcEPN+da3vHFPmM2l
INp1BWvwItWUwUIq1vZSb6rBbg+R099ZM0W86Q3Jri/fiFCMVkMLOb2am+eJuAYAligpiyw42hEf
qkPSoWqSAwe7z3GcfBfhgPKaxTivYbwTnLkzPf0CALmS/leLlWjdMo5Cra2eTNr1IUk5nfI4+UbJ
F+L8QpCi1o+yCD51PHWxtuCiJqSGYeB6y3T20+0bRPLFye+9Q1DWXzOnA3Qqe0YNZGTUGNBoDtGM
qMd1l7VA9LGTiWYRUxt+dAF/+z3z43ZNKgeikbg40y99Rx3wFhT9cHBa71c/65++zYZbpcZ2qD3z
H+nxj/F/Bz+L/yJPW5Su/6lPVa4r+UdoF3qSXjC7/5bLVUUmvTgt/WOXJOto8j6XTtmu0Iymq3AI
5M5aAqe72lKs/ViLUuDv5FYnHPTXnUtnXuFARSzphJDzjb9d3AcwrwU3ybWBGlowfi0XKP5/XpxC
ce6GzBKOcePJQ720vxwdtVs3VOBNCf1qUn0h+DFaOloEXnuhu52jVeYwmDXgPa6G2eeIkolzC9lt
Z01Pfxb3CdTFv717jsvlaZSGlml+kPb1YeF0jQ78o+KYF9wVNdVEHm6TOTJ2FRdOqPkA0s1n4mgS
MYaLhXBQWdz/+TJ+0xjzNrmmKfgchfS0+vAZCtU1RoD08IiahiEFRrgictZFZr8VDkVnunyYZYiY
pEjTv8gblx9dpFNQ5If3//O/bD4hz9Qen4wnTRgk9ge1JWRxt0Qd7BzlMpJuGBfGUeRt7EGnq3n5
jQMHL0njFt76z7+ztXz2H15ZkFgguHNNaNCe+Z/3BryEuCAKwmYEFVUPyL6O7WCsARyIfRtEu2kg
UV0040s+e79wB9RrT12nW7UHxZmOYYQROU3Wk+7pv0EbZQbfndK47i+2XXyD+u/QbiY84M+XLe3f
L1uanum5llTcMh/lqeThKJIOWnWUXU1/xZiPw6IgKBg6YEZV/VUSKI40g0S8tZpltfKtOT0jwK1R
gPbTFlViPFgFIEdm7kbbIroGVJlY9WPZlu2pM0tYqej3XGnsmBsjIp/BlpESNDQxAwdGE3cZgosz
0dVo5VxMtVUTo56ILXi/2YXCW7z8+Vf+/e70bIcDmWe6rsWQ8cMHVeSqwoUEwrmjb3zX8ADfmbLa
VH33pZFUglFNA1i48efaScztn1/799WN13aFrTmT2BaS4P+8SVLfGlC/N85RmM4mn8dmi0iz25Su
v3aXtumfX+335cqzXQ0w13a0Ztn68GpOC8EGtaRzjCzj51CUr2i8CR6nu5+I7NdY+j///HrWsrx8
eAZsraQpPaTFWBY+vLVJlVV0Pgr7mPg+IBEjXlES70RDVkTRLc2OZUQQFbT9A+OpLMFK+ZZktwXR
u7+NvKraVQcZlE830WhW6niF9YwGvA/Oz1bbhAVrbgP7IWiqIzW0/svyYf2+gHqYo1yXN0xJvvvw
luUR8JABux7kQQKe6Fnku7ipr4JwpOPo6nEvhPFFMghzNNNcBFVY8zJyBMpFjjh4KETKfNf4BJ+m
atKMM5yLZ5SfrKgMXub81bdhGf35Tf8vtzNZOYx2edvZ7z++59oaInMubZC0RCcS78q0w/aqfI8C
8CB8YBL5YnSgFR5k5unPLy3+y5rHnew6kga0q5yP+6FL85bXzqzjuLgHYPbhifZQ7vQ1RBfJNN+v
++kiWo8I7bhl1rVoauvRxIrp4uX8y9Usd9eHuw+DjCLdCYK+Y8vlav+ltO/NKJehdsQxdSrWq0U9
NC+anyv3X7iby1dO5Txw1IeGaxR/ebLd3x9tjUvHRlDnMrD5fVlh1oW9NDSPpWl+pScIxzWU0xfb
22UyfZojRtASC/Jd5i8jHDPGIkxoioFy982NLFzvBlk2wt3PXWE/9PJI534VibrE9YeagYDnnjDf
WD+MpFXNISVG6asjQRqQs/uqB8U8AwDpzV1rk6zehozcSjS197jiF14EPnAufktKGrvf5OhNVBAT
HKvsqZftvqt0fmIosSwN9kRImc8KtlclqlkxBbiQQwvpV0OZrmvBXibyt9gMnqzZa7axZlA4CH9P
4KjHjbKO3GA8B7Hl7IaxIq+7NM5C9tPbOMi9EaNKgtzxVC+pPRS156YntRo9JsPOhhNV3JGPq7ze
O+du+twGybVrQlCUIZnRf75d/suGrUFCQpxh2+MAcVvM/nW75BGnx8mAkhQMilC5xN6hNPgeh433
2LcmBAdkGMmEZiAWHGQa0Oh5nL90o28fzLlmuEwLNsDt2VodyG2xJACiZWRYUhICXdmv9pwbdzgU
rL9cuP37E69Nl1WW8lh70rvdif+68CDtka1QAx5vMlEbjclsTL+6ILC/Z1n95hnTMU1t95LMs4/1
KWUmDT0ERD+R4CXbKRKajPqLNSsyzz5wIrrPEvUgVACGnfKQBAV9xfhTwLRq0zPl2ynQSXdtyawB
53Mm9BcZD8jrhZGpEwAZsuyQqR/FWF5vlRUsdX3OrjimWBj1aG1w8NNDZrZ8Upl8HA1mIWn9o/YR
Pa/HNGJSyJK5r+jgYa/VW+MNvBumlCySa3RY/H5U95J3+CHzIXbUuMH2RYvOy7aGr3++K8Tvdh1t
skezigjJQ2x92MLMqgkx7rKFpd5e0+y5b9y22iBnw1+kcTIHbQa6fdHnJQXgoLRyBVRKRBGJLoNd
nfxldRe/bamO5N1XAgsRa5v6eD1V1DC4xCJ95OMdDi6EHY9I4hGizH2k6CS0j0mbF4urF8IYsVTh
jFI9dxm8RWHRnDti5f5S6f6+6nNJHtZB03Gwnf+20nmzhSab5uHRCiOJzNS5o0fPwJB5QxIK2jMW
8jrXMScildV0cNJ2lZm9dSIIRa7+8nH9Vu8v14LWGLrsUrzaH9b8DHdO2figPexA4AvEnXBoWpAN
jAHvBoIhKVctpK/MPdetY4i123FtxlA+BAnMlqnKrsz1ff6fTq0rTrscJiPSs4iW+suFit92J4eC
YjmUYG7igPDxaLZEYY9O6Q5Hoyb6Du8kkc0BoZI6IxKOseOeBuzAEtP4D76v94beYfilsxZl4dmI
niRh9avBtV/DoK4PdR+ROVd72Tmdhku4HRH6PpXVmK1Y7u5b3ZbPrBDZiYklhqNhic1iGS6WfKNJ
JaQ0FPqrn7c/zRn5ZzFJf2vgTUdnVeakduQIwu1Y0VxchNVh5Wfb3rNRFkLTkyj1VePaB7sCDl5P
mbtpLbztJWahkx3S2kaZtlWd5xL1RAZJD3JkT7NAIg9y9HYmoG3dkY76wDOd05UcjvRGfeSNhkfG
rp2fRslY+PalbKd2C4RY7W4HkIKBHupX2Z5n3JK4Q3LnYYaRte43Wedar2KinI+T4DWzyq9pwxE3
iNINiXEC1DCQDYLFjr0kfZLeywVMXbuCLqcfbotoTNPwZHr981R1X81ixhthbAaUVudIGE+kumLE
GdFSuCq4BOVnBv4xngOtj0497W8n6civf405CvZY97wb7ASrfA7EvUgj9rjM3zfKHv9Sc/x+89uC
kz5+Y20Dt/p42I1yHDKouZpjlEDGI8z1VkOXw8bDA7wlw4O5yPT///TbgsdeuYohhSs/1pttYFpt
P4b10UuSdmsU6gJyQp9iI08PkOWi9ezJXdsSZrOosjLMPP/oFezO8c5/fqisDwccRZnuehY7IWYw
2/ztmcqxfoiqthWjaeOlcj0AbTJiCybx0kT2u8O+oQ5O6F8M1U3rxa8xu9yJduHqT9DiyBoaGJV5
wyWK8u8UIjSOCXIuETqORkbtpBnlz+GjZPy3LlBmr2Y8+HbSbAqSOP+20nvit1+HNV46juR3sSRn
1GVv+tfGrlImlQrR9jEcq2jtGaE4zpltHoFx0Ne+/RnLojjevkvydNWUU3QYXH8+Ql1gjnr71vOR
PBFOl6XbSRqfANnPx9uXiCoeiftI4Vnb69tf2UZB85DWBaSWdj5aY8JAoW33EiEcQ5BKEoaJgeKh
mw51NTNMiR15jOzYyIgbGv/vtybKFAJ2mHp0hTzGoTdtbKf5lenJIJtkHtnfm25VZw00xGwsCDr1
SY8eUpntlZ3AASmZa8fKPwK463242gBESeFol28nzEIMJI758uX2nW4iDpRmTlwL5umYYlWaj7nd
Ypap42dyNnFLL4gSzqLpfnTUzvJMZDZj+Fx1bFqsYijmqpesJazkxnIKrXnnhq9hFtg7t8LOxiwB
vbjhRJDEwpebM/Mf+xV6QSx3QbeyR/xA3UJfAaBVXY3om2jrow808H5WIQV4DWZGYtMCUVQEe9BD
6QrG6MFiuPEUQ8t/yWHckr3pbEa47CuCkJOVmFR9AusS7VJW6dWUed7ZzQgfHmx/WyqxvZVn01Be
1YLdKgMIG6lqw32LUex2lczALzmz90MXwQomkdl+bhMrWmsAoVuOL0zmkQitndRoz4YsiKtC/MTh
AkJJb6mZ1Et6TeC/r75fmS9xYOpdgHa4Vtp/xvO/SiqeIdOoJPtSUxrgQ25qP3UJ8iB9qGIEs0WC
AssZHOdws+uwbQEmGhhdGfUSV9Pm2Nsn7PK4tfbcg8HdmIeIV6WR70IyZWCucJzWdlBsm+YH3tl9
KwfxQvKvvEuqwMADSkt+KuzsjMplUTuR1bpkcZNiEu5aRK47nFviLiJ3EdImfKjEd14QjFmbGHXN
jqBo5pMdkZJeZDD/CT7RI3rAakUbSqi9l4biYGVqH3DYR6M+k9Pi18cJhBWjjySvxJc8sz+pPPvi
NcB+wi7EV4or/mB19dboXXsvA4GVLygOjonFvwxx9dW99RnhLLVznhJNXKtoD+Zk4EXjrh6vXOZd
62CP/6dDaZIS7Hn1U1GhUsdI9nQzpk6LLHes9IuFvoshDL1Mm9LvnI/dQyHmbpUbcb7xBuRVAEc/
o4Stdr3HbXRzF/sobK+qZ8JkRE70ow6/mcHs7HQj0t0Qou+bTALE8ziE48hTR3g1UElnth5nlDEv
AxrxuyRKQ8RJ/DGtugtGHsFqa5Lv3NFdcLsBUUsox2tEIhvWxJgMREiz+6Yyz9o2cjDO+J5jCF8A
uZBBKmOCOeOTAYBegJef6+cJVunatM1NbCSYvRwPZDM778pLGHkWBzU55TNkBohkddUxPFHpSs5M
WPN00R9hvV23PPkmllMEBOleBYVGNBQsW+8UILY1kUDW4ZlmSXhQMatQY/JA5LIztuQKEJsADGHd
M8C6OFZDM8elfho8NnyXCTUxuij0cBacht2U/CwTpKJo+8qzGUWLMgXDSYqw8qzzR04q7ZlWbwqP
0SLbyIWbBn/LXaVGERy8HhROQurvC3Ut5LVcPVIxYVnRzSVvO3GvpRHjiXjCuJORItOxxjQNWcJ9
q2moqHE48fuHR+idq8j0xmts5+TKeYx0cyxX/eBWW1uF3tUIGvFQ8jBVHGdBIQEYjfDBLw3c4dhX
xjmGMeYHDMk680tRjvTk8uElsbTPTjlN67YMHhAQe89J8oONgQlrI70j+ZrFkZNkFVjYNhHzql2L
yaL3e4RQVz2K5oW2vNia1SQh/+XpcUyDUzYepyRysZa039IJ2lWUSYiIZdKta2RJp6LwnhpztHlL
v4VdcND4ZI6JRgRHLmy5jRhr3zmpCO7sus9es+S1a+RqxG11Ih983Pd9Se4fn41hs8XVmmS0MC/R
NbqKsrJkSXkykmBbGug/RAFUtzXd7Vib9c5P4keV0+prSx78oszV2jDxpAHqGg5RlpuHYMpe2fJZ
qNCo8m6bNPp002FIQt+2oibWWJDGfp0yDN4FnXM3BsVwm6bGJSoi5TWnEuk07C+9M6qSp9m07wn6
+JUEznqSIfNYiymNb4/2JkI1lQfMuxHOFqcpo1yuCLnO1ZtfTdYdNARr23rkQURp8oDqno8hJs6s
gfTABHjA+WXsghSjAG6x+Z6RJI02c9ZrgZt4G2Jb3uCKyXb+XOGV0ALKp3mxOlPec2xBqwaf5mGo
JU5+ZK1okyy58ejZ78a2Xheu5Z0R0HWbgizDLdItE3wyb32bTiARk/FgywrP+fKjGQqDxVtoLUh3
PB6O8XlgFdq4LKEea9BzZRHaJ4NuRDxxVba0nyuWysxt8us8EbA39O2wmmtoVXWfYPEhTXJFNLfY
8E7GG9u18VJOzWIZic5tNKDKm8f4m6k/Ocm9ijr3qwNvo7GrFL8WwRnxOPQQlerVTftbJBFjltD+
lkGMhsSQhgdtkGvlG+qSkfy+qfv6ypHy3Yqqvdfr+SBIjKOU4mA0viPnwH2YNY8uEOI7sxD2XnXu
fZoE9xY97germb5OCk5hGqRnqzH13qqhuc8SqW2APRE01kCGjz1sumhewgVt/86ldUkvjlNHqKKV
M9FmaJs+5NTsHMh9F+uiUs+3sUzXyuTgGDBYVZy/SRMFR9s75zavTmoRW48Bup00ORexAgyYdIyT
/QCjdd8qhHnDuJe8isjK4eTkxS4KQnG2e+c0e+l71cb6npT0taTBs4NNda1G4JhpsARy+HN3jIS/
DudTPunyHn0ZkmJVGgcmz0BezFpvEt6OCEgDrSAIAlP8VGgvvNjYJ8QkvHNVO2tvlva69odvN2d5
G6ExqrJwU8/NGZA3iaEagowmFu82DGlLCeq7T9ZVJYgYQtq6GSN6RAWN6M2SzlwTqHaAcB8CmxeP
Jd2RuPtBfCS8rkdV+5ossb66C32Cum0Tw73Ksd47Jdb3YbEw4hDFJ1xLBnXhd6TF475s5RVFa76e
4rpEBND5Rw556OSxRq/EEibsY8/cRZb9LfKlvNhzsxiV4oNlpl/8kfRs5qHiLswwL7h4fSIzb0+1
6zzrtFwlKjaOfgYOm6i3+pKUw3MuG/PUqQBwLUzxdlI5zeJmL7D9WpTmT/T2XrLJMk/pjF4F8vMh
hULOeLvvIZ7J8B45yXaYsTcDKHHPomsxngz/Q9557UaOrVn6VQ76njXkpge6z0V4p1DIprkhlCUl
veeme/r5SGVVqDTVPX2AvhkMEiDIIMNkKEju/f9rfasND9QfSVtquPpSFoTob5gXSwmfuYxXh47i
0e3IzVhH3rrXIRGv6iY+y9F0bymdWCECypCOIAJL2n5l3X6n+lfcWXcz4MSP7f4yj0MRTW8SVw9O
jPd1LuNIupWymYJKq2ylVKOKutBHUyj5cY7EhBqN3CPygPinO+2d4nZ7tffVm0YqNUp4E8qQacXE
Ydq3kWpUWyVNMM2MCO9gFiBUqcMfdhuP+76TOFbd9L4ieC/EZvCg+kaxjfTa5XJP7tJogpnMQm/v
9mVxn42AEjR4k9w54dAXvFffxl9avX4o0/7Z0jrvnmoReqgiFrctJmvKQwBmhojA7yh20l0dM2vB
24Q1rx2PYa2Ot0ICHqjSTvk+6MktTiRpKfZPj0zaCm3VC/NhZVWJ5hRWdEfLkSpoE2v7Ks4Y3xj8
NpLJVIUDrC5wHrVW3RFR2iQ7q3TIg1kKnGPHsqFLNnpDeojzslgTP6xj3IDu9C4CroETIB6lnYq5
aGGVMCPh+DyVpgAAWMCxrot8HwYOkL1A3jl6ar90nGDuiC1IJnV28BFH3pMYi+azInTPd7Af9zLC
oO5N9wymWn0aHCLjqwXIH9xcjSS5qMnwbZCsHeqiDPdBOlwgQecbwxi9r1aA2qa3Fl0etRe/NTjn
olo/2yN35QrpNxF24uLpxq1r9nhAOj05DXip3TBxHx0djyPyvhtZGseCPOA7sy7qu7ZFEdkWowH+
FM369Lvt0IQvuwqGSy1R/kpb7+/7rtLOkdTdZ+4+7toc0MNj9NkMBUCCFn3sqrKhJbvdsB8V5nnM
sJ8NtzOOSqpisFSJMeYv8wWYukmPjqutF4HidVGHZlXq301ImaJCHD/EvQGgSe8f0gZoQRe3OyvB
2E3Z0HlInG/eaAJA0dyHDvzKO1eE07oiRiHktj61CyRcTtx4qNba3KONmAFuqQ347FlcLSicobnK
+n2qQgp1KrCHRgsUHK/xOpeMB5ISqrWTEI9MNht0gyQ3TtxqBvgQAgFSkf2klAGMH9jqsq5SuVRE
P+xVDVeE15v6JkKkd6Pn+gYxT3xMaTbtG7s5iT4oDz1NFsesLrwc4t9oQMIcx8W2cZFq9GqjbKth
aLa5pz6QBBEdBwrSc3lrrIPfs5YerovzdZFKLzphsebSLKxHWvCPXTacK3DlB4MR3JDBkDcqE6No
HYBPr/B6alsF6vKymVhGdWQ+hyEenLJO6rU3uZqw6te3RdnW28x38VlpzpELSbvFX+1sBMWvVSjr
F9FIHSRZO9JNQLkDB3W6hmWD8qQiX/ZNZgbWoK5IvzvTLOu/JSYWlGGTJonF0LZfW16HvJ34CeZb
WX3umiY+aI13SJskPzpl/MNvwHwnfo+jw6ALluv0w2ZEUoN+do1sC/J5TFY0JagzTJxNZtbVnR4x
kPSi6scQuKRme+iynLBd1F6K91PQdyG9LFkBSGmOrd/oBxJ9KZjlpjwwHA5P0N4Lb/Rv+jLoNpgA
3EVFqwQJOJgTiyarGfAdZqio4LGj7LF6ANl2Ze1CqMw+gstdL8RPuxrMm1R1ToODL6I28KSUQ9Tt
AmSZK+JMvxsojtcWMwomTXDSW76/nV09dw6XBqFzW5dddz+DoBgbqZz47oKAzXfMBFJz7exB1WzL
oLpRTPlYolpc1k2VrgvH8piwhxL0qpbcUEL2uryHTNwT44qstwABJlHWrVH8xlC1rOpoR+JW65z6
nvk5P8/JIJuG59YhCzB2jVt8ucccyiuiW8O/UL9ftZFbrm3fV1eNjaxyUILyVJWFXCZVeasVcvgi
N2jKF4XqV7fgxkE+QYFpx/psS/PotwF/efAQG8/Mv3cVB87WQ7MbsxXxxrcxVqGV5qO+LHFVLGKn
eS6l/thiQ8ZmNAA7MZZ25IEJg0G05Mr/I1UCPGiJKG863nPvduazkrvfGassSsNJtthqGeZS1Ngm
VYaBJoluyjpdzLPMKiMNazJ2QaDW95mtbWqN1utocu9Sp6ql2ybnUgQMeGXy4OlvGjAu7OHlwLDK
3KllLr443gsUxR9+j2cGCK63DkSCP1Jj2t8L3Vljs9RWpBH7G5xtOx93TDzqNbGMsGMCN7jBOfhq
SAZyNoWBhaWV5sJrcAQhmMatJh5jnZKYRu7467i0su/KqPs3OYHekH+1R5f8g9q3vumt2d6KMNlX
qp0cozK99ysmXoZuwH3x+rtuII+htpV43cSWs6zDwtmHjTjW0h/WdaebL61GOKoymHsrzvRb5qIn
fvK5Vfd79ABipYR4jOcRXM7VVQvpXoSojvkvuQjagDDaLTRv/ILbUbV/Bhr1KFyZGL0lsoBu4Fyt
UawGNvPXvOOy49b615rf+iLwh2avjzDbmRJma1cd1lwmwk3YdEfowZP5ozy/gyAnARnwpx4KLWY9
CpD+lAaQrGyTyjuw3FXbSnTGGQB/hlrAfaMH15rslTXCQdS+W6c0lBX6N2IrFI+k49CzMMxEN7jG
OqiyYwZ6B4vQOPZvtgWcj8wvIjDSPpi8gtMFvX4torDawRLBet6OP5QtXB4cP+6ZrNvuQOZGt+z1
oF3N+C6oArCTemT7vmjILRQUa2fRJI3i+GBRvFzEJkAX0++3hl1RhWVa52RFvTU6ht1uwnSKW5DV
oufNMJYvmpZUe2R5h7aJX2RjhTcM5ctFZencuxg37YO8uesal4yU2uaWMqhz0ZRK3vSYSnaEBgl3
pZsZqctd+60zqmbTNUm2jGOL2qdtV2vX6Zjo9ZNFpekQ2gS1upvv+LKBJJHn7aZitlXq+ML4TWJD
BWrXAyz/atViHxq4nm31jIlWNftin/W0zAaAQ0BXCM1p+gsST3thV3RK1WrdSwEMn4usdKz6OKrq
3ejE2rmrAITISsGx3XWcO0xEnWmykzTej6qDmuBUkl9zCWTDMet8obpdRDi09JejY22TqZmo4s1j
GgVtXOTllv6Jvi+wB4GEztA/jRirNK/8zj7ML0KumzDUTnVXnkUHzl0ZMIBTS7+4h/wWkrRpUS0q
qE7hdNlHsVqvaq1wVsKqH4pE1PdJFRmEeDWUEpX0Up2tzjTuzNg/VU7+OyhuZ120Rrl1ECdQqCCh
lYqv9lhyq9rDrO7zKr8kJiy3LsTN53FDwGC+R9I83IcJeIt4cCb9RngT3SelYx4tmWgrLh8X2xrA
BXSlvxSkeAKpHqwTI9F2uKWGvNIrGB4RtNM7NKs06UoiKkyrI7tmiIdbHZcbxuGCaJmi1O8Uh4ut
IWpn5wGZWRYSRyNzZZNWxPTLLaHCYPWVW+CnALrMzKcRXhvLnFsuPuwuWKe9sAlukdzXFEG52g2t
b93w6gS4s5QCNH0k+uSsVumL52bfpUnRZEge61SIJ9GOuE3RP4L1KI7CbF+Z8wcrTFMpPYsxuOVu
tTKI4D7VgEo2Oq7tBWVtmAq+cV+Z5nrkwvmQczEaAudgMmjaBL3xoyiH8Bm9wVdHK9Zgfqs3k3qn
Hz85maOfpFQDsjvSnYam7CQk7QOHcsvOzMa3LszBk1cJnSu9NZ497xszoseUitF97sf6KgziW0Ly
VDoZ4bAZgwCDaRfGOwb0py6jnK5E3vBQFSqnTzOYeLxLufC8zgR5R00qsPz6Do/Xs2AIdKMXJ0WE
6lbLAOMehiCWdIPK59iUJDIQR/DNmawIXlf0tyXhVHedln3FT1dchrz+mUloZKKLkm3cKfaXcRAT
oW5UzvmA9yPuRmMjmHrtaulGDKCU+uz3FwkFKd/aibfS7QhRMCW2JQQSrlXWBCowmzI+VainD144
UgAkInfEIoOfB5nsHiUnhS43UReByB66qP/i5Uq/CUDonjytO+pTacQa2pbRNpO5NK+GMzq64Sy4
lK2UnnQQVw5PsfSNC4Fyircw+Ghl2THaTRqa0LJsHwIsmzurVTk5ps2h8OSD6u4NK1FvkzzY5kQP
PflBt7aFmn6r6K5sEzAVJNNozZNdpnsG/qvWwu2+WHt4lfk9QqgBFam8aMXwrQN68hy42MAd11kT
42ImTXxKR2Rkbmru7Qb6FLN4x2qOeSCBD/PeOEDixdSSjvA7gK+T1np7z7+3t0u7aBf43/nH/XqN
1nILt+ponsXFeUy+WK9Ug0WxqLtFR1xUBsmFttGK8DonXIVLA4vO2uUqDB1g2IE3rk6dcxt2D+jY
C1jF1QrV7NZYrdfn9fnbGWfZ4sVZaEtg+et+LTbmodyHl/DSPjtfdSKBFox6C9LUSso5SzyibEb3
ZbOWJq2PNVkszo+edtVO3SfH4dJdxGP9rUK0js8ET5QN+2lJ4ZpcYpxgSrOR3ZZaPu5VlCA4SNRz
MKTD0iyCx0AWmxogGm4pGpWycIodIMR260XSwIpfuUvyf5W902VnbHf52ZHBty5Pe05Ua03fWv8R
MxBYMJxVQIPGNil6+SmJ2+4lL4ABSDJabgYkdxfZqc+jn23qrk2+sBKhTMp9xphh8oVK8tKskCDE
ZlDiLTeML3prUTGLGG5G2VHH8JHxIR6+VGvSL+Cwbi5Nt8KRebjEgKu8h4t9h6+yLDprZU7x0vOi
NIryUIL7fN+0g4g6YoHrJxJRdbChth28sq4O8+a8Ftf8NGSanjTaaQc6XyclOKVUbjclIREHt7By
+uWsfdqs6I7sRrNdRY6eHXICe8i89EuWGv2yTZ849/Oe0bPIgTIrKsRTHK4X6SebBuFm3ulNodvl
lA07fYKuE8qHx4vMpgiHByfriGOcF/6Ur+lNmYvXx+Y1sDbTZZ97doJrWZves864X3ujR/jU/NHN
kIhpg54uMS4FNhxZHLzaz7dDk5DApBZCbnPwbqNJmOP8mvUUyDyvfXosKgE4aVVSLemTPo1ZGWwq
W2BkqoOwWXFDgwg1JToz88kONbbOJIvGLTpGwaVHBDiEaFSLRP24mB/z7SqhpJcflelbnxf0Y6md
hm7Msrd6cDcKEgld5arfmiGUraohaHd6o472/rt28H/9xV9T//Pf2f49L4aKCm7zafOf/3+S/Zn2
fxCXrF6al3+8ZVSYh/NL+vYf/3YTZtlbnTcvf0X7z8/6A+3v/oaoHZWsaSC3RsGFAvgPtL/9G9Mn
fB+OpYJ5wgbyb//I8qoJ/uPfDPc33YHTA25bTPpsGxHPH2h//TcDjxOVQx3Jocsr/ytof97mr/pn
1dVQ3EO9p6kIN0XMCrQP8hGdSPG0MTIQpaqSB6VcFjbV7WNuwM9YDzUu1iNeKv0NT+sIIcaxE0df
VNj+7ccyEqn/09b0znzll5grT4ZHNfK5K6qm/kmkdpK/jLbeKq8txO5qEY1cckZ9BGfSFy29m9Jx
mC4uuP3BT80LK6kfKtMeBP3cun4ORcZ0IaqLQEJb5KY+XZW1fEPuZOv9bgay95eJJXxxLII2uY0V
Ry9WXqdgn2pzpUkXhgog8CRhC1AZzRghL1QnGFDxSbzVWytxTLEVeHlpdUTCD1cqORrfVcfBAtbY
RAyQ64Rze0lmA/mTIBwMRjloILQ3MfT0mmtwyD0yTj8lSansm4l0g4mJAo2srRNgorgNbmWG7AxV
WJO4dc27RYOKJdM3sUSTXG+G2gtB2bG/BwMUTbKPRIXw3MXkGXVB2tFqDIx7o8NgEuljyXw2t7Vm
4hEWtJ9zL/4B25wABMVwk+Cm8dsUUEFie7S2VeL7QFWMhIMukA253jfs/nAFVK8mRqY29RSgaagN
Bxo8erRqGThM7md7cC8Sw1r3pHdOqT9woFu8WkEfPPlul/yuonKst3VcAm+Jqoqc4MakF0c6t958
txj8eWsdFOGZZLR8KYSnP2YaNu1QY8gN+BmzHZVPiIfwCntxiA1h3GVWomMBoBZBvKJGKNayLj37
SdrY+DdZWzT9nSvhO3LNi6JoJQQY/kNV8V+lCa0jNVpptaAeakz5khfsMWa4Dq2B231V1sXULhUk
xoCVyBlXy2CsB3LH2+wCGktxfpp2p9cLxR3J51mQk+jCM8lxZyzssLIZ+7ehHypH4E9YkFNhMWU3
imJ0oGVbrd0sMfJ2NjIY23C2kdNR+ygSMM1rT61T4ASUk8QORE0qNhbTLfVcFK32gJdcRJSCza68
IYPU928UkkDt58yEGLOD/uM4ByLnKX7Q+LPkGK9DteCv0i0os3RMzyQjp4GmpoW19hCPvvK1MNLh
obV1/V6D3kKKX8itD7jzRbUH/8QZQKekMU0KXColq75JwtfEEPGjUhGK2mUQmJBFhz/KFtRdrwjz
SPmvoDpqeEyo02wrir5Z22iw10xR82Ixqlm1DpJGPxqVVt6EaNpR1VB4UeIRA1uo9I9JZYltFzr5
MbVL+9QHarx1vS5d+ZptMf4w0n1l+t2DVfqkFDW0Z0GgRTtf6mKver75rA6lFywCNzTx5OlvRtoN
L8hDq7OhtMZdLjvvrmtHhrqalt0VWevzfdQBZf+2vnNyX/5oE63YSzXUHwImvShxpB3cOEnPgYBe
tnXfaV/TrA7JDonokA6cKuDE4o3uhiBynCitYdtkSEFCP0Zby1gM6J1/8nMvdBYIJZnPcoW8xWuR
fc96I1qX0vUvllUhY60ib22bdoP/AivhOPQVrDpR0/el0eKiAMDy0FQ3Oj/FbQutbmNgJri0hqe8
kFzX81J58Qy/obk4cgovzJQBflkErQ8V196KSDsj0bSBBRoaF4zmAjpbYKTnGD/BKogi9WeqRkTE
yrQ+a+SdAeHAAmMh20jF3qhH5QvSVmAhrZ1QGBgGTMpqEIOL1RMc7i2lV6jo/krQBKL3Rvxq2tI/
iXIEX1RDqP/pBB5AUeA0xwzd349WKTeWh/HPYiqGwQFW987zhUPMbucS6+ugC6hN0OgphYMF/XZM
HRQUfpeaiPiFYGKuCLV4oNNvnaverAEkBfna4++zwwhl7sHJ9XtRNApUkUjZFIGuH8pQ63dxQpaY
k4r+RolEwt1qgJ7WgGP2UncCQZv271VH4i4+ovCk6lMJvyoQNQi92HYOyRp66JaQOK3q7FRE93ZD
ETx5dTLcBORyr4VQow1SATLwwHyvXbzGB9NJm2VE6R1emyVW6PDEVgYG1Kh0cJ5RMkRw4CLziKOG
AkeMwQb5TH/npQjw+Q5sLslZRNZxl+dbV536+ECZqWsgHHPJjdkOFTWlXIzFhhpguMrIsNoovkYQ
qsgxElhec7aHAs9WMsgDGS8ebHjoLw3XzXXv2xTp81bbjVbrAf7zWySdOJq4ITjQFQxs6f7obcui
oCJoEKbSQJB8pdYE3yIiWbuwoUtkTp5ukQeFxEtGyFtScIqO0/V7JYY0F42SDlaEAVK3JX/xYWj3
AR3QXZZKkEi6zvRBtdGqIwH7YiN0e4orR9wqni1X3DDtbedGySZtcJB6CpZtTm8uos1AZFnD3QKt
1bApDd35GRiqf9RClQy2UanuocRR1zbBhEYd7BsUkSgH0hHB6ej4EyuZbhI8uoMcscpGrexu4QYX
a0Wm7VnjyrEdwZiuE9vyyBAlEzYydFK8QxvSg0qCgalAdaXMEPaUQnRiZDM/OmCOr28KNwnxsJDu
BRQyWfUuIdZ6TqqMK7GtLZDgjUc/txi2jwFMP2SAIPTaiSlmjXsZUVS3RtIObLCKK3r8VA41zozU
yIYN6Lh61Wcuv+GwqjZNFAHdyTrATZEqt0GXTjeQDmEP9zsaC6oJQk/jV5pG/irpPfRS0YgbFdJA
tI5alXtopSancJDyXlGA8pvpmO1GLbf2zYDrXDF7/uzliPaz4jJT666yo3BvrpFR9Osws+R2jK3W
XRhDXL/kVQHLS22NbUYONpCJXhJBqJRFcNdaSbFPHILSFp5TV19A+Y8bnTzgs5FEXbIBrSnsVeQz
ndvUcV17N32IrH6lElcvN4FmOeaO4KhuPDl8STQMy9FqHntjLJhHebJqVgaFuRtu6km+1LWpTG0Z
AyVB4BQy3ESGq5XEUeIVNL2CrDipDOpJkoj1wx9bku6ydw37//QsaPuWT5OD+t+nF/5zOvXPv24y
u/r1vtOc4i8b63l+cSffquH+jVlhM8/L4CBMR/53d/6apTwOBbOUl9c0RNxFAy38vfnLTAWj/X85
vzm/df+4eevD3/O/edqvCQ4emt9ABqA7dydvz8cJjqa6v6mmDvJAdTA4Cou5z68Jjm5PT1INm2cR
gOKI6wRH137TBTAaMsdcmwkJbto/voLLu3HzfW7692gIx/1kfFNdDHtkAzEK5WRzTeOTN6ukwQJi
LYtOdYlprSToa6EzmNpCgUDMaCEvdqd6CIQLhjAWbZ1FgDtLUaaLKqG5GDJNQskCBSzcKe+q/lDD
In5f6EbYH2CAGJDuByKPRHnQC6U8uBm9aN6F1cxxW209r1IGrd73z5ux7UHei10PtAqVj3wqrhR6
eSlT2b2XP+baiMY0A07nVF0pXDtDXvjqTOWSuYwyL+ypoHLdlIgk14OmBIu5QnItWuTYcamCT1WU
ZoS7TCgoes2pQiGHkcVU57huzmsYFDFjD+MuNOP8gBo0P8CPzz4sTGkEW2mYR3Kmc9rMlCHmRTht
doqpgLKoT/NDBWpFGGdOuAQBQBpZi4QbZZXSxqzn+X2iURz3Wp1IBiaflGXmVVsK5Fr9vVlU1Pr1
qcT1Xt2aSlzzZhQiYdZC5WelOLI7+mHWTBZeDMymEvXHKaA3Cehjm543Rc++4sW7KFLvVhYD1kXt
pjeoXW7Jefc3A5xth2xt8m7ov1UybKBvto9odLaaV6k7zUkfZQACpgiqc6fh/hxs4kmLyL/gd0XH
dBwRZRyNaQ3FP3lpmvbiEY9mA7FfMwppN0xYaCfFY7rOuzEJdWpyCQj1uaQ1/20iq3xKRm7l400m
jOf57+ePY7iJIShVKB9zSn0aWBXELTLi4msM9DFU640ITZoXaM0O/J7lYV5DY/dr7fqYXnRGArX+
jz3zMdfN6/Pmx1RudbDxk3YNYK/YXY/7v7zM593zy/piyrGZV9/3IyYdqUhe39OcP9x1+/p+//pj
CH5MIDCj9/6O8wukDDLf327evD7WJlNxznQ3uc0wli/x+rW8fwXX7U+7580+i7qFKms8/tOTg04r
tlWNN2U6XSCz/Vpkf27GdUCR9Lo9H4NCMh6xdfCcec/7QfOuedsIRwqVNshU0ZSLv3vZT49d356G
OO/3afe8eT3m+mmypmwWKIEaaDp89nnH3x13fT3Fh01dxcSg/vmfvT71+tj1/3Z9LK7FLbQPgHjz
dyIs+wmVj78J5vInXGhCgWAUr6XGJZLWhxyZcvx1VThhcVAG/zaSmrYRVgn5C4ghQ1PF9yEy8BrX
V/u0Ob9WTB2fk2I60OVkI+RjevPBi4xdg5ppPubvnjc/9v7k+Zj5g7y/wnX7+uxPj9FOEPu4UvM9
YsL2UHjfMXqkWXFoLMTpaCp79X07TCyUffOuD6vm4GEmTqbL6OddhdwRq7Rtpos6E00uFkPWoTUK
aX/V0zW/nfagjOKW8OEgfz503qdOFfDrofOmBHG0GWIT4VxSHpJpgXOVpJBpUWtYp7B3V3IzDszA
p8fm4+Y1s+7Bol635ydfN68v0yEHfn/BQAUd6WbCXBK02R6wX7WHeW1emLlLcK8zZssPO5raXKGt
BRytxc2BK/THxd891sR0Eegfyek76ef74LQmplNwfiwep/Nm3uMz2SyMVkPaHk9SMcug34kfAzxm
eP588Pvz5kfRrfESzQioQCTBLkoZP8wLao98+sInQ2bq1VjTzW1ehFObZl6bd2ixUuLcyr+oFXwO
VQnqw7wQSJkBAkYI+UzX/9pPX5WOffFd7gkyvVv3cOcWhkaBze64OJmSyx+qiY+L+bEgN3+oWY/+
NxQ4/yZ3YDstMpP/b9bW+9ovmkNcW81hXotQfLZGXuwH6ZiHblpoRHxuLWkdAjVFGee1otoQ23Vf
eajp4bKhYJ1+MPPfd5j+yIk38oOZH5Tzb8ec+jrJcUz8kOfrgs5KZiGpbrqJJDB9RfMX4xnOztAy
G0uCahxc6TKLnNYCs/q1NlgyJxY5D5kOZvAqKejQZRkNRhqMAPODOjW5RJCjCDLUaOUMJUWGvl6Z
TD+6B76o/GDqirmoCqoUplnpIylCETGJqZIt4kBt1j3EOII4QveQpKD4QkdBOOMQTSWykZQipcMQ
wKjOmEdv8TR6m7fJTfzjwXl73jMvstFlnFcIDFV63nuL9+3r/g8HzS8yb1NqtDZCNDfv7zMyMgQe
FdWLUdEfHK1LNwjgCTlVbS4nOgOb9wX8c1QhkDW0dGehdNyLaf+8QC/wa40UzpQB17Q9P/N6TKOo
7Pl0+PWYygINKUbVoxJOr21ejDTluPFP2/zKAn7M03D3b/cPlo9aHyzg6tMx89H/jcfmQ97fZX6K
F3av2AtooP75cea163+17TuT+W6KD336IuZv6/rf/bQ5/0djZWuOd810F7outOkmdN30pzsIya35
pAoFPd1b/GCnW0s+382uB85rvZ1wX7s+57r7/WXDRM92nx606+lb/fS28zH/6WMWY/gl5rkNlewc
oyq/9HnRgGvkbzptf1idtzNF+3XQ591YiPhT/uf7P7zS50M/bL+vfnjtXgCkNxVcUfNL/x/750PH
MM/3tfb64T3+fvXv3+n6oeNBe8SdEm0+fIJ59XrIh5eY93zenh/88PT3/R8+jk7iS828C4+i+LBI
/txMc3i+ILJxNXPE9fHrE2xD9dbFmHy/PuQZjTgIM6GTM6/Oe+B5a+9vkQ/MC0neGBi5HuZFP7g0
4KYFNT2ZTIKYipsei3k3AV/Mhq9HzmsB3tbVkGTlAjrRH7tREjNZnvd/eDlBh+kguqJQl/PqvP/9
nebtqBofRyppmxqEgra+Pn1e+/Ca1480v/q8mz/3PbE6zUYjJG7dVuJ5PleuZ8S8afiETu/ezwur
xeYG+pITcD5KTSHaEqiCYmy6xXdtxdgnmEdAJEanh+vCyZoAbbpUl3ZfEpnhuVpziPLm1wJHB0zv
eTulaK8u51X3rZJmeOiJHOCmNp0zxjQ866fh3HUz7XHBUT92su2gyPpQO8F3xj5UEAZdoUAu3wZp
vHrcyBN0f32c+ytTe/CRIR1y2X61g0WKmwQudaMZ34PBcNfz3DrmZXL36DZ6So+C/908fb8u5hn+
CHB5bfjcZhSJ7VGVYkXrkQFuEOsHS+dmbjU2bm1igLAzbjvDegLwuzDN/ogGfKOqDML4rWhVmqwd
C64BvOGoim+vc9e5FDHPYlMwu2Sb4Op1O/IK5y77/3Qp7gZLMtfSn81fi29/FTr88/+lgp0GtuO/
FiRgTZRV+Jdy3fuTrnoE1aVfTTUOwQFigD/ECOZvtg0SzsJn+2eVzlB/szRNsyZ9AGBQfXrzXzIE
3ZoKeAK2oqapzoT2+VeqdIKmyWcdArbmicHGT1+3gShN2JIPOoRKs6JSln5wwJZBzo5/V3Cyb+eq
UsJsFydwAmsr9rbz1rywAg0XhRrt1CEu9q32Omt75oWDchkZ6jzeqNBtq814jkNS0IwAL02TWLvI
yb83qsd57mfVSUMpGujpm1XnSwpI1Q1Ip0XYut2GUUG/xPSLkz2NTgQcrfxeoM2T2i22vBC/uw/b
PguoRJMWkbkyovjGcN+RI/ldWrwtxvEoSZhZWLHl7j2FINbSSbsVQAKwUeWiBvq4qlwi8CqcdrcU
i6zOPpSVO35R+0OGSYsmcwKGhydn3g862haeUI+oiUWth/Tc6pje3limqxyiy1I4Q7ZyyHdf6LLv
uD14pNx4RcuIlbZb45OyF+zbSvMWxMCA+Cc6WCjkX+lklYdkreLOoxHe+j0h1d5t7wcvWhgzn6po
S/SF+qaLR9SqtC2GTKxRQMTr2grwITFeXoyOxOZikKicROmOWtvT1G1eNp5J9LcYNsAPC72It2Ds
flqRfR+XQuyb2F+FOL/WjW5fksC/OMWwb4ggW6kWBm2kd0ujrAnskNTmRlD1CGr9hBb/WrXx+REw
O4k7ihXRE95N54H7CYRPPnxpX2yF1EOywjBLxPUtvVvgwNgkF9iDiTcc+T5iL8a9FUlI0l1LiBT5
PTmkDTm+1GLTl91b7+IJBC6dLyi50RqskhUaDXOd5MmD2bkIYrgRUngDBNXIYEE4D0lmbt6vyQbH
qEoXmDZXhU1aoXcWKMlh7O+AEAUYNpKGzDPj0U0r1HgNptjWISMedyxfzdEuc+3om/pbO6a0/T0a
J8xm9SUV1UvY8jFNDW8ZU1GV/12VQJS3qxp7ubTbBeml0Y70yQzNHy4pJIfDvsuHcB1X2h3pY/Yy
j0Tw6Cgg8nFXLcUEZSoTtVnQkVNuVcGXGaNJMdX2Wy9N0OtomJYJtsBMs4gPGlaiq1tQtDDafSWh
ygkm5ZDV2WuY3A1B4vIJVFhNnSHRbJhPbe7y6YV5IFAlXebYHlZt3+wVoS0bXa/uLT8iflGUQCc4
z5yq4xs3EY8XtLelY7wmnpZ+B09Sl+ZRGin3VTwOGsk+hgYnz3Ye/TH7pmUSpX0Yot0MvXFT5/c+
nJtNbtQ7V8+w0iioPIXFzEQftlGA18Xktrelu41hgL9eoOB6VNtg5Qa5RxKa2GiBPLYh6iAyLaDb
c/KUZNc0Q61s8VK01VaO/kXvmYCZ1oZawLhMWygyTUb4MZYboIrEYxW26JflpDwpVKATeFMwIgIV
SNJlK2GnIP/am0kQ3wgtvBV9ka8NijR6d06Hp6ZWxi1173SpODuRKv6DzuE3ETEUqup8I4Vjj/qn
XGmKfcpT49Kn/JDpf7bHQjCbx04aEp+9taDiL09hQdR4yDqWA+TAfvgUdrVEUFIFGx9nuqdJ/G7M
QCZZsj7mzVLNcMQkUkFokMb8NszL0I7jbVvXX5U2+BIZMa0LIx/WY13m+8pzNjmvUZj5jyqy0PNY
yWbEOiD8cVj7/5u9M2mOE1u79V+58c05ARs2zeCbZN8o1VmSJU8I2bLoe9g0v/4+4HNPlVUOO878
DiorU6oSmSTs5n3XehZ9RUQ2+mtgYKlh95lFqI38Ptg2bfYepopE4/LNJxHjWrgUbHtFHJ1EFLuq
B/C+5TiFG6Fr7sofLdJyMBqv8E0AA6toayMea0uM+qnTX1otIt45dnZWSubmZN+YkV/uC7ssqQc0
X60Mhmfhed+jynomshS/ew4ANSLE0hjnGPJhqmDU6yXG6RpCh0WuN0PbZozIc4xhfozj+Dri64ed
Nx185TQHPStA8kfhxQzMc08uFjPRcFVEkGurvG93bpKxxULCnkbithbb2vQPJFkV+7INEGIBGcFW
M17P6+vpyRksIgEaoAXu5L71o1oXginC8LursKc35ATVIS7w3avoW5y7Mcz2sFsVGn6YcPzstIlL
mZ6ts3QHnlCjseT0Wkc190tNDbChQ7YnHE+x/04ob0Rpf0j0/p1kyWJrJNalb7wR5xKux3ioyP6d
tC0pK+RpRsmdbn2qikK+Of2THaXPrZMkn/rIk3B3mDVhpiDH0/vvrZepuzxW9zhQXDzqw0i8rndu
JiBZEPm+RLNAPLnEuX/Si2EztAXfcTZtOt84GTYBOGVaIt8NvA3KQn0FILFctUp9y+TngHTjT3qY
o0tqGFWy6xFM514npmU9ePqT2dx1mEbY5/sZWtmuRAsxTivvK3FdK8MbSVdxe7Uf0QPpRZZci5As
xAhdYVsOzs4x6DsNuOIhcRvboKi+aCOJKmYqSFlC0rbTVZms0RWb29AeHu1weo6QglHkiDZGLzGC
xd2XAvDYttDbF1AkLhEEAVAnw+nX9P1x5hU7nMdEPBOfTgYjqCEjxMg30rol5CB6RqQRnyXBPtJt
ky0bi2ZbI/vbWK6j1tKrsJGNGqnrAdR90OTwydURIYp5W1DpOQY5X6tToTzP7QYWgUOIeCnwKjZw
Xi2kCo6KKV6V0t5nLDbSihTpoNH9PXPtjYQN4yLbhIRThCddpMelQ0bEVHlVOjW9BtkcqjrAaNWl
9o7U2qdOV89mpDOFEPqsmxgqhgQ5MjEu38JRbexaEsJZWitX4M8vjRSHOuM5au6j02n3tqtuey6j
tUR0XTfcxlGjfYPcbFq99uDp8Q0CjOAyNe013OS0ndqTF0XjNoxwhTfj9JyQVoqHEql2EBD1RJ7i
M7OO3OVj7W8Gl8nMkdj3an1CzUmoX2ca9YphM7gpgoj8RQwtkEPgKg5yBnKQ6pr2O10jNknZ5bEe
mi9gBKJ1PTrRqZbG96hlnYHDjh16Fe+lE+wwVhvkg7v6UaJB2cqMkJUK896auA/jFjs8/QSZPg6Q
M3aTkxAuLHT/uu7zadt6yFWc2ayClImMYdYKa4K7DPOZdzmuGw8EPQzB4KmRiM4cb28h6tl3bL/t
ushR6OghVggZn7i9KETrfbaSxQSdPyeJmtl602QZIxg2ISsjYdxNImbBMtDQxiesSLGg3RWlOEma
nOiTvV2SGUSc4KyrITfvc9wWpIseGmUSyiuxyXuROOuDT6i2tIh28IqDTTEZ2b976eQD1yfxPb0e
r0abjHOryE6aypC39J1xZPLmyjDbDfiWdotfJWdpBtdJD89Er6GC7SoWMJr4jjGp2WaG/cVqAecN
iygm6Y9VQJwIMZ2rGJbJrkwgfFlFCNiDNBMqlKSJcD6xEpEwNA+dRHyyeW1uzNL6MhCjRDwnTVkv
g6KVyC+5m7YwMBr10OoQLAQaOzq4vKwUqGDwUxmTvM4M4nm3ccfidJTy2HJzQJ/E+RKnxSe9tvJd
5kTTVa/P43fqwQqySrVHP4Y2tC/uK1OuWpGggAFF8JQFzQmEJ/qaingRliNsvPX8Ercs2CmfNWvC
8qrqTtN78La5E0IKnGYM68TGoIohrji3BnuMta/VERIEVn4xI3dWRj4XYfGkqsy+kCJ/Y2bT51Kz
GiZhjTgmktrFpnKb4uDi6dw6tgQuEiczZZzVMLCCq0kkX4cYHVAaxskKI3i2IfzvbBmtjbu/vPFC
1WwNj4AX2xvXZpfuXIr25LyK6aYh3mWwCclpzL3lWew/HLVjz9F8nmAbrPBDnEc0lJh5i0/ohvyt
EYKYafv8DIfNviLNBeVRUmMa5Y9DthauuMfG+NJE3lGEzguBReFaT0JCAAtpooQL1nHPMDoQHx2A
Qdop8C2TGYW8U4KIpwQWER/EnbK1DCYus6bZTsGXkKbnqUap57ODYePwTCpJvG8E06oAB8DQ+A0W
iHWXGtm5RjdGMBxskxYgal3m9smS5SE4hY3j78NAfZOO614MJvb1zOyIR8v/pMXqDWF3tRsklo9I
u1dB3T6F0s72UfjWkCmxwz48XE3wLFJN4Ac+TdZQIUR98WSGljO8gbQUXZyqXxcKvzNrV3QHNebV
anpWfGuvY2yuqiHJ34MtwMQL3/m4tnWj23vVdAMJhHs6dCsSm4QgbXeCpOlhetpyKWEE08mNSWsR
HGs7OpRuR6obRpwVSWPfhI11jYRmi1h4RkZgCY9B2cQHSeqywU0a5rW3ESPX0eTdO2F3lQe40eCS
MA847rGwjHEPpupe02Mk8oNnvWax3BJnsY1iLX8TMaQCZXBrl1XFCjdf8+VwJ7MH3oKSvh5GcN9B
dIPgMn3ACMwALfn8Je3DEwm+hIoJ/wgAVm7rXGetzHkh6RzU26ST/zPhTt8nFIn1EdCD3X/qopAp
MgLVp+vqyk9gLjQZ0+pYtDdIzF7MErK0LrorZSmxiwSRExn2z7TI54VVg/PbyrkdjWkb6NGwCpvx
TiizX5PQ/JRhVNrZbO4HS9i7Wo7tloTO46BKexfBZ92j9Oi3ti0+tyaRR6Hf90ctFT1Op2+Ni4Ff
Otl7nFSAQ+PoYih87my2WWUiBOli0RzBoD14iWGfa6udNmHCHD+YqG5ZF1zlomcxllVQ60ygARjH
LmXZfC9tzd4WREzJ1PkUATXBrKal28SFOoXwNt94eVldqjhcwzl5QsgebT3Ggd1A+MDO0JVxcetV
3WJQVJVXrNtcWw+pA+7J0sneij7XNiRIoNAxg6n4FLY2a0flnEbNgVKGoYqgA5ZYMz8h4L3xtanv
TWQ8QmG0jg4kvzo46z5YqrZkC0MRlp5zuEkVg0npdXLfieQe2cpZWGO165HHb6lBgNb1CdY2hrw4
66SQ48ubc8QwoUaFMUulRma+VqxI8nwURfR9Evy5zCQAowMlkg7pV1a+r0IABWr99iroubZRLVYr
PfNIKK9L69oL+POsv+3RobnA4q1y6DLohEhCUEMYVlb6ZzKsVFhC/VFjuZZVfaO5DxFa/W3sE7w9
Gt1tbgtxqnRNnBinnGy1vIbAb56WZ8tDma38Dj+sazcKA/ldVRfxxps5rMtDJSvjVMwPy0sGb8yd
ok/J6EzFqZwfwrS3mI7q8Nq27XgvrBCyX+rdkp/rH5ejNfNbWB7QjTX0a9d/vQm91eHeYe7e/tXL
XZ796mXTAzXItebozG9Qn+mxjfNa6LlxXF4sP6YrM2wTVX/XayPfsARh6z1OLJzmN7s8M1V0A95A
24G7N7Mfv9Uwp3HZB0ecOuIEBFX8OElmnFtrQxjJ2upi92S3nWItgp/31IW36IKpz7TC2sCvJGig
zsmMm5pTMT8szzzqcz+eof8sl/+iZQEgtqL2o43dWwL6DvX6RQFgNkG3UjqAPa2DK0LSbd+dzPn/
G4aGDShfk+V7+oGO7Kb4WWQwLJ3+v36omFG4SgycOFwIWp30J5/+IMtInnnzw18/y1mtQ34ha3Lw
exQdxr8fUk3Vu8SNHgZ03Gj6jftg7klT/SvIPuqNVdmpaCOWFvV/HozZJ8giuzxVHgZQVw8aoEl2
dDS8CpO2lpSHHz31ucXusEbngi4hWdazBjHLwSm7effjpZboxsbrQIpZc4VwUSIk3IlHw34B/NWf
EM4Akgijq8EsgD7OD8vP3SLBEJNESlsV0EMIo4NUsR7HjraAwxa+Sj1kU1rSIrXPXoz4sggNkkGm
zaGMYnRpDpHWfd9jkZzVBH89pCiNTgkGjF0x5HfLzzl+TPLlOtYnxASBYTa4uGmYlLkeUsXDikye
awlo1jmZMiGLF5vYOpv1CX895PNBZ3xNymjPb27N+S8YVdDCpeMPVvO76MZUZw09v661ESJqSlSu
XxcPheS6Q2aM/3/APuswTDo99nSdbVKeY6Vwg6HYhe2T15cs1z107CFNGYVXDaJ4T11kAhRUUZ11
YvPYJ9rFR0fh1vRwNJ+IiAkQ64qkHXQ9QFvXSvovrlPcBWG9V7qSOyIkPlWm95k2Xo+XYQcWAud4
Fd9GI4Any6jaS9jSncps+y3WPhFvVW3BbwH1ke7TKIMrE+nrrmO1DgSj93bZiFB4SPcu93GmqNKh
RrlONUvuEL3rROkAzcvZNBxgKouN7Z40kcXbwkyfAheQFbhRL0kzolA8GMRZoBhS009FCcYtyNp3
lnQdtHZWpVryFCVwqOyY8VLfq3SUGxjtqNrncjmdgdVU+Aobn9PdxAV/1iW1lCplcQFMhx4G+9su
rqHqpz2elBY2Zme+zYCTtAWnltrQcGKhvVg610Ux2g63FlZYf/A3qq/Mle3Zr1r61GTE9cra1lZe
yoZLgCPrbOjdRe8Q9BjLkxvX2K4xKV2cvAYIqJ68XF1UXYynqmB7ZvHJiNyuutumA0+kmY8VzvGi
Y7EMw+0zZNcHNCATVpN5l5mrvUEsCMpVzMYAiooXHHXtynScXYpyqf4cybQ7UbuntqGJo2MYL53J
rOrYwtkWOTKwoH+KEbo8UMla2aLfJx54Xi9F+V/56d0QwKOCtLODYxmvK88Yto7RPSvpstyr5kxI
+5WGTfrVVt1L7gxksDjh13ZyolVJsOJq7Pky0OgNgOryr5zwzyKNt27qgLjF3O8A7AyUeFOZ+hT1
AQ6fYhUE/i3JcyNYI+qeHoGtrUcBhLLEbEGO9rUDqymzCFWlvcFKpvCAf9g35Er6+oAbXRFWZxYO
pi9oMOs6qEPEtMF3rE+SYPkCkkg4V9fU3VRp08EQyXqqOnZ2eumsjALQmxVXGwB9j+wQIPcPbDGB
PNpR84VawZcecs4mmM0MPRVGWiFMJWFU3I7o66lyAH0xXbohY/io6lyADqopVFFfxRAenjPjtr6f
BB88gePOEvxlMt12h3XIYEOqKIRWG3sogFuYBO1KoeCQX7i1uLqkdR2PxCUFUr5YeBAPeXdfZHCv
BnN40o3M2gWq/eJrXbrRpJ6yt+cya+KQykXMwqeAHx/mLwFfDPtwuSmC0NrFLUG1HTvGBj54nVfR
CtEScWLV3ITK/AewGHO6jlvsSBiLVxgqL9xcq7mVkTpdC4t9JDcwc46mmZa7NMK35mC9ubduSyAD
UDKCZC5thdRizJNeua+BWxDigoyc7bm8KUVJvGRMXG1HqW9EMnmu4i+j5UKeLOGuGWALgwgTZ5ga
d4avP9tx8oXCNlSPoIAfXx5L1wjOjK3bvGghafNh6xZIwsDWLgQTvgH7vuqYe/eyJQh+FPVDSGOF
rcmbpvFvP0SfpgYEV8xem0Y37Z2bat+klU0rMKfvdY9FbRqMpyIi9welfgJyLXsglC+kq6awz/hJ
t3Usz96R9YIwQVF/9hiGWU9Dv6DQvYLzVN4M2irNxxN07cc+acWtDmh62xRceX5ZyWNRNMGaBKjX
vCkec/g7iQPZNKnMbBe41aGSVr7OE1gH0ZgfcGV6K5EG8TYP3K0ZMJ1GPSM4eeg7tx2vYPVfM2Ah
747Y3Ah40StyC202l9dh+iTV7B2rqycxxf5JI+m58oKW+mw0PfUkyUBgFVTWJnmEiQcMxaREK3Yl
OIhDakRXVuQ9JWUE6sLFeWaQQks9JNuPY3RRSWCw6cL9jPHJCcevAebCPQitZJUq+4GF52c9NDXK
WMMem1J/KkJwiW2rVmkWEGlQN1vd+9yBQ18TT2xwz/RPwFCpJjsnvTfZjJTg95zRgS1r4GvU9+Dt
zRV0+oQNnyzZKhevRao+V3QOVkaISt1Rr1HRw7ypjftmgCHUCg0XD7nHWRH0V0rvbpos/U4x0FI2
jF4Ex8qiLkbfEoo1ZstjPP9s+cXyEM0Kh2yWaOKFfKKuGZNgwypleagqFqcdg66bhZTFxjw4oNS8
7sHD6F59n2UNSBC5rqv+lKq629vkSZ+WB3+RxM8vR59s3nVoRCS/+samHLYuhryoFLRWOk2dR98K
9jgG166BvSvSUQZSk6RNZ/kb2p+4jWn5BVBuT44F7jj1k0uWMvF4XnkTDkzjXmy4xjqf7SREARwT
XR9Z4eMmGby+YngtMRXOehMmyYYVCjJW20GeFeMUWH5OrILY4w9nU+/eVZTvt1NHezJK7nu/tXe6
mXmEWXosrBUYLGQpcC2oFGZAkjAwxkfHZSFkN2C8Mdz1IEaKfCV0Yhchumdn8k5QYRpddraCnooI
26tgnMW9vd16QLwLOZviufdEg2wJO/3Jnh+WZ8sDQB+2VMvTvJvNLTuF+/ecRxSGhsQ06A8b38sO
aeHocm8TY1CyswL7R7XsLdARv7aaDbykABiwvGSrV65srT3UI3Sv5dtyZp39j2dq6vdWXF9Vg1Nt
XOEBPqvjZEPmEcRqP4Jrw+ZvHc2Hsoac2nmQryZOB+a0Oz0j5dS07AzMnNxmI8vAvx7MnKViIyJK
ucvT5TejXRH8y34hScLsHLYBAEQEwHlYviwEjlHHyrZOIuCGeQ9Tar5Of/ystZuLMqaYG5Wdn00m
4W4QioYqV/dCCVme0Y9uj13+1MfEZjBywnhUAXcCsp1Zz2DNWtblYUG1TNOsagU4tPHMjNrMvIv4
QGuR8UAYNlGOm6ZvorNQ2j7OqVNHMRgzc9b7apAyoaCgOK+p5ZnI70RZuVSb52U97BUAQE7NNTYv
9ZcHJ0LtLwLnOpu3dW3kfi9GqqRM60eH1nxnhizDWcIBPvXJcWUZ7gSNw7ZloGwwW4No2KE3XLRL
3SyyNWycnQRvIz79zwNhnOnBCNjCLk4hzmG2JZP2fXEHaXFYnZYH7z/PzArDh+lwjUrSlXew264T
029PP9QiXbUFRVQewHhPjg4MTReH1rbWalaJZ/Nu0ZPYl8eAOu7yRSx+p3TRfze1A4ia9jWVj7an
ic+SvCwGZlT4r+fKNM4tLSAKlIjT9j8sO/FEPdUrD+EiqQ/KQu270TosNqus9O99z8t3y3H6jBhq
DJzzkIdP0tr5Zn/XuhPtHAenf+aTaS+tljeryJoQHTC1eSOkSTLfk+K5mTXF5iJ1iSTrVs+Z1otf
7C+szvLSyut2b3rtsZ03eQpN8sY3dSTQk8VAac57QS+sAEhYHTuQBoswkmu1dhVFYbP7aovxPoZL
tFuQNc6s7odfjppueT3AntgTH8K5UEV3dlJQvyVlhUWCMyyS3+XpYnP7DzRoeeth9TzaaX1cAEBF
SnF4Ddj44jR8hWrh3iwInArb7VR5O4Sq50IfzWNoH5Y/OS7a4uXp8qAn0Y9j06oi73N+EIv54K/X
CgP7OremO61LvoQERNt96O6bxZYmZsUzV4hBdtukHfxhHlzmn9WWDSyKLsRm+cSW0+FUW85DrDXP
Ezk5mxiCgD5v0sOrHDHOCU2vfWqbZk2Uuvnj3lzeoiIxagX8jj7dvC2vM/erPxaP6Vweaaox2AMy
ulleAUp9U0Omts6EmNCnfbi2Qr8halZxq8xva7lflpfLwzT/ou/IiVEeNfflnQ+jVuHKFlf4fK8D
K0VdwrcbO7N6V47YBcxdErEJVH13VFkG2tHkls/g8VNBf2YG01axnaX7MqnvtHSXVuUns3PNg5d0
10ZO0KETIFhnT7MZqLWsiAa+qEi/ZQVBMZKRS6QtyFpFsFdUAZY3bcrXlRFyD2onUXBWRam+ldQ1
V5A37t1SPMet/QKg5boqDW/DjtLaw6e2ONvyCp/WtC9jRO663p4kfFxQkS8SasSmkvq9Ji2oDc4s
Tw3RGDTZl8ATGIaUyLYpwKccvzKVEn2lTDfZV5H12I1ns/IvRcp2Ush+E4nuGgPzl6JJGWetS4e3
BsxX8Y1yfHOvqFUqYIX1EI73qa+jyY6uXIKQ1qwKj06ltRuAOwAtUvtCmf7WhfW6cu4MB3d1aSUj
k3t0M6SsjGE7EL0yWltTsDFmkcpCpe2PZV18446cVr7GokxEOBeFTiYD4cY1IQnIH+gW5OexkmCz
zfw45lX3tdBvpeNb30jOhZc2zi2egjWqwjLugh8LLO0G+269jY0E0EXfvhse6/oqVHckJ5vrptC8
3XIzUnQGuApmhVgyfd/b7n4ZRbxaAElfniZDII7VeESGMLuKWuPGSCdt54W5h9gV0///13ouFu8/
mLORVf7enL1Lizp6+wk99e//5/9JPfV/Idn8D1zqL62n6/zLNoVNE5MCK4Ggf1N8Yr7WdaBUri10
W5eWjZv634pPYf1LEpaIWVu3qUrQl/uvFJ/Wz3pP9mLMWSbObIzjc8Ih0tK/6z2DftCh6BTdQSYp
zeGsjm60uIjPTVndtIMyiJsKQxJftOQqIsRj3QmEgESGgMq4tcopPIuuu9ZaoLLoFvq1Q7EO8iOa
m5R9rtflDRpCdSHOg4xEPa/2tDPdP6TafUjSI2/NlVB4uO116QgyEn/+CB5mLNejirfX9KeGKbsr
0vcOeskwaY+1lXxOPPv5b2ref7vb/0/eZbcFJuXmf//nYx7kckj88o7hGZ5no7/9+ZBEpKpcS7t2
X1vQV/IE9cgQf6q1FqnIq4RSDX/4DHmdloycbn9/8A9G+uXYrpgvDM/TTdOev9G/KXSDTqqYuE4+
rlM8l7VAAipQLU4U1WjLnCjUO9qb1tMQ+f1xP6ar/jiwZbtCQFIDivbhPGe6r2UtG/b9nJni9Z3a
mlmm1mkwDsckj4i5R6Ij2cOScTFdNwGyfkzkr7Z6ikGF/OndfLhwf7wb1zBcsGyGI+SHd5NE2mTY
pdfshwEJr84CCh1AsvUCjHaZCwg/7RuDAFjUOOwAbwg1hw/jxtss7B8KILB7mep/uBDFr74aj2lT
kmgIjPQfjIOqsKYIMdqe1GKUmqm2LWenJjTEJ7Rl76rpoWxX6BoNeGl7zU8/gxe8Hx1fv2pS4yUZ
CEk6UCg/ha4GdL4zmGptqkt8rxsaSQ9GLC4t6V7Xgn3+nhBm9sfZpZrC99BiXsNT5P/hNJsfuHTL
afYcoiJJK6a2+DGmkhlL06gLNXvHmrx9vmkD1hqOn21zBVs8NbAxqRgfmzLpksXpkBymhqIzE6u2
NjLGiUa3X8WEltlW6B9J6sKYMiewE5tEAuTG6VPC7WSub5KAxmpnuQ+6KJxtgLBrMwA/WdXelTc4
7UEWfGD6moEZU2lK00PAOSoisst/f51bH2Lkf3xkzyBm0zEtydj98w3mG7UHPqhv9gq6XBuGbB1Y
YIa4giZi01RbkccVWsew1zAk5/mwKsL3ONI2EjrbFjWphmKnItjBp/o6VTSgOTfTalKjWBOG8pwN
LDrjeRhtQ3vXplSB+8c6TN1TmhvNtuunw5jY5iYr2RYKqcjiECUpzSo5uQFKzRJyHAKF8XVqMuJk
EgvFpU8gAKuTT7Si3n5/NpYJ4G/B7P84Gx/uM4h5PWFsY0M8FqVdwC/1WkwoFei49puSjJUt40K5
Jt8GshXaVk80Ak2VfFRxe/P79yJ/NdITm63rSBYFdLIPQ587KqsfZdfsvcxRGGPc8WyJhCqZt7Ur
Y7yKJM3XMgK1WxMswBbAuCGxMrlxvPLoWekB0TUpQIXOKS29lhL0eHa8DI7iRPhaNubUz1CyDlby
VQr+SFSRp2h06khKOoXfCh0lJ+OBP/tQQwOjA48lPVTUbAw3gV3kRu9p3o5r3xE3bUrso8zs56xE
k+h6iI7MyR/2CWv90dSPoWCIIiAc9ZFO72Dw0ANF+mfT8l8Np3i0u/iLMCB9OW31uWubtTk3AqPK
pHcYvLlGnP7w8vzEFv37lPaL+9wG321ZBoYUfQHS/H1WkQIHuh8znJI6+Br4LYzlSQ9XxSTN7e+/
xV8MkmzpZw4n7hfX+egwIYjezuvCaPZlkL/HZbXOnPIAkvrWBbWI3x8LR2aFayu3Hn5/YOPXR3ax
11gQFPWP2euVH1Dj8CXDcy63HTIzePEDVb+2+SaI18Q34W8c0bUre85DkUhQKERZpA/pGumZaUFB
032zZEemeTnYbGxq+nLRDuFO+Idh9xcXuo2txwYUyOJCwt75aY5vg6gSBNlQDgoDsrCrc9HEr0pP
bynOr7Moel+i2n9/epZFy4c7nbWm8GZXCijKjzOqB/5uiIBm7g3VXeuUmBn7N46DlMl2rgISo5CO
NuVOw7pit8E9UZNH0eRq03so0M0C4bsJLSoMW9D+PhnmUzQ+0CE+t9qflkAAiwiHGEkkOL797//I
eUzinTJ1AofDcPlx+RV1rZKhYkzq3aLd0KiiSZnQz0X2GK1lGL///sz88rphqe56BIDr/4hqJqSB
hns3kJ9N0bIVF8viqCK3rxmc6U1y/a496pgb7U8X7IdM4eVzQpa3uFz5QizMXT9dBnFjBIVBYgA4
s/ZzP1psX1EI+aFDj22ob1JcDNjG1TYZQmJbA3TmsWw2odJMWoBBtnZpt0MnVjvdTU60wcs/TJUf
qbU/3qBjCkvnZnblvFP6+6jRj52cQqhie6FZr4wqaGyslgBMUG3YOL+HEatjZblAN6uV64yfSuLS
fNBiW6cWaMHj9N0cOYX/7ddlAbJiCNMx0VH3/HDzVBVSOTUN7V5n67ZugJQlWiaYj7Ha5kIo+puC
QEfnzSm0dPP7Y/9iZ8DBPS4T3bEstmgfDl6bMayhTLIzgENNXuK+Sk1yuujFpQLPRecHCOVKjXQd
xG74xv70jXzw7/GNwDnWDVahDntOy5xvnb/tDqDbJeVoWe0+c5tbRNwJonjoUXMRmEQ3bV0nxyrq
ob8h2SWMMvrDuTfmS/LnW5Pj8+m5Itim4iL8+fiDammgSk6+pPa7jmtFgAyuPHOUxkon2XRlmm1A
aQbPqHJJAxtHa5VZIA63Oel5K7OstT+ckl+/I67PebNteB9XsO0QElRbtuyXCsZyDG3hNjes6g9x
5r+4FaRg+4z4FNSkSdPp5w/eBK7Jss/v9gOQP+qJOMnrwY6foOeuE8bLkx7k/vWERcMVQCG7Xutv
nboesMtU4qo04Xelg22f4wiE7e8vyvmc//ydSGFQLxA4R7kkrQ/DiKyUMEOj7fZN9eb4JKsSRP7N
MlEjjP5DZKE+tP24/MOV8M/TLsW8GWfyMvCT2B+2yH6YEJVkFt0+xmy6zn2PhAjdK/6wmPjnsoWj
WIJFoaN7c9joz2dddxu2QrCH900wuKTX8zHqAltHaiJV/O/P4t8P9eELtkFgVgHqkb074tPsUrUJ
upgcH7Y2TFIkWJkIosLx8vujmv+cA+a1lwvYzyUa0/5YoCHIw3b7nhtaOEgwQ63ND16mn9vIIWG2
RFupvJswHjv0qP1DS4jidqzUgaHBW5Ua5hOVsoLrY22v9bYA0ur4vG+Bu4I6jNupnspFclVJlCqq
Ay/ra9F7HZgwuHxxQR6l1nkdvGNYmncltwTRAOwnbAgxgqDeukqD9s7otC9WJaPDHz75fEI/XLYm
aEKdFSnOhX9ctkR024LmK+w30SbEZ0d3ZssSHW5pstEomc4uxapXIGSV99CkwNRia7xFP+VshoFZ
0c4/pQ18LlZvxqrDglq6aA9NwiHR9JqrHC4Bem1Fcbom5iKVZEs406Gkm1RV+gZPo3klhRVfBuTp
GfMuriX94NMkaWJawN0V+TSff/+RjV8sUfGFMHfNg5Xknw+3auyldjLJlLS+ysm2XTed+yr+PhSg
lJr+cYoL1Dmdq4HslcMB1yjMcfk+eg3unGhXTrEGFfktx81ypesvIrKLTV0aL6E/GdvIxEfjke5s
dxL2CO3pwEydB6/zD57+Ndbc8DEbKHX3dO1XWoVvTjCatQq1leXP5ZU2O2de08Jo4ndWnN1Rd7vz
ivKx7a6MJF5BUWWWN52LaHXjmEuavOd4Cry1GTq0HHqYQ526C8r+0VXnZPDqdUFvY1NYn9jwPboy
/VTHUh48m+2knROmpFyaljntrTxc15bmYN8pzU1BmNOqs6InXEEuTQ+3HXZgZx/NOLrtHAXCjNoP
3tyVO/bfRkQ1a63Mx60RVBnnDqVOchLurbMZ7Uw7qLJ7sHTZ0gJpb4I+OieNBa2nfKwiZ2IxQ5pv
oeg/6LOYcGoptMtaoODQ7o0Ci0vhfQtr+a1w6ltpPdhFgyWkkuzc7Adrsp6djFxNzRuO+GnYRjgm
NjQ8ZatadY924JLWQUgsqfYslhmvkBvV7U2KgfD3V9U/h3/qo1SxGYop9+Lv/3mMHJpAdrLnPuqg
R5TZsHfVXJyJhgd/qN0NVmn8OiAYf39U61erZuqUrJe5ml0SFH4+LBR8X5g5Md1jF8Q7PRvDo5bL
Y9qQXzCMlBAbMtHXaJJ1pFp4kSnfHUvBogEhcnY7Znscn9Encxi+d3GItcAgzdNvSB7Kz55mTufK
Da8ndppXlVd14P5kvo8o913n7M7RdVxaF2t25IXeZSrZrEOwx1iijza2QU99bqpLXlKnRYnZ7Y9N
S7T5IJ+nLi2OGPSdJ1EFb4CqUVobIWD2cLikBsUFs57Kq7mDX1GJ+f0J+8X5crF1QX7QiZ92jA/z
S6i50Shzu9orZDHmFMVbjMmoEnJkj0UnH6KwuyM9+p2e2Ob3RzZ+UfHy2Ps7nu4YBCt8XLRGsUG5
v3bID8Z9cIj1zjpEmu/vyQ1I1m5hG8e+rk9KZWh1yJ9am2Yl0QGZ/31lm4q2hF07dyP+sT8v83JC
j2BV+yQab2pCgFYVipxt1M9mvtB4HdzcuCZi/Cq2RPOHy/UXC3eXg/9fws5juXGkzaJPhAh4s6Wn
6GWrtEGUqlTwQCKRABJ4+jlkT0TP/LOYDYNid8nQJD5z77lUb4ySA2r3/zh57Zl4p6bnh6tgQgCX
pFs7bL5ykSTHKmntdWZE9RIA6D4f8I2nbfr/lBf/9zrPz+cS7/oWBHgv+o+Xn3lVraLUa7fwp6ql
iPYoNnIMVIssrwDEmP/vX8xA2vk/V1haWlZPURAFoUM3/b8/omHhNn0yW/zMoYq+GjtAFi6Uf9Uc
0tiP5UtZD+XK0m30anhk3TV9/McJ0vQQ6JgwQh1jzzN+1Tk2yL4iB27MkCcWo5NcCcs9dlbrLpKm
NxBsp9mqDBzjLWRnTvSNd9+lFkej0MF7xyUF/6t4sdPyo5sGUj47mf9SOto4U1feOkIB6RoajzmE
yfKBLMC3WolxnYkq2cGbdz5gXH8Nfko0la1rPul9eEqs+zdyrfhXQUQcKXQWuqpnTm/j1YVTHQcj
cbXRPd8j6ONTnJUAxxvXuAJbkLcZi9OiH50bjUz7pv46DaSDTA/+R+i897OVfw/U8fKupeuz14A5
7q0ZPeM0SsSboqrZfMDjjp7zIJrQ706He/7UjD/6vastfO6TE/2Iu7zeOgFmVQwW7qWOynfmSf0e
vt181sSGe6K3npSKPhlFFydh6fwYzth7mVPU73rKX01g26tqxGgGF2n6mTI9qyalf7mNV3J22MVK
3WPiCrMc7+6A5iXPgt92KubfZmHd8GD+VIiuNtBts9MU9Nmp1+qPmDpYw3BSwOdVDUowQXgbWgWo
HE3NHFyVIN2z4r7ehgDlrzM08EGJWgvEAbPVvvxQRt5vrftXj4eCdMaBHbsV+IogOzNfyc6qaRD3
sax6PGSFwntS4PbLOhuP+f2mMd3hn3uPxzCSrTpSobf34OC8gABNqeEfH/f+vRkRw6/FyDU49AS5
CfA2SQRpslM8IshMXCLjxmRq1wk2xEOqydkBOX23EwfyU/vIpv0ZkVKW4Ep53JsrAEtliVC+GJL5
YjRyvgBWsZu4vTweodOfLlkJmzSci10j/aMi5uD6702LqCRjYnQOqo6gqa7Q25pye9dNtWbSKNw3
VHjpTgXVdlT9jDMT5eKiYLD9FOFZnXgFNmkQwHGxvPjFvQuPp9r6MNIGtUXKRNlgWGkKYTwrHHvP
umlvQxmoU5PXxtWS1IoR6OQY5MzKS7z4NUmLFiMl8trHlxWD1hMK51VPOqscjMpY6KAYrwxr5DiV
GLbzDNl9sQrM/ECkR3zDWuLhIdPlfhBtvLQwzGxy089vbjPkN9Z88G2mbF7Nk0+57Q/pwTGz4QBg
EjMYBPL3ciJjUDQiWKvajt/9vDMQAKl7Qg7CH+Cq75OLWzFPBrDLRjy/22AbDNeKbpUp5Xv1Wd4f
dLu03JPyy4dBBNuWIfJbEkfTi4+TQwZW+9aS3LDqCtLeBHiZtd/0tOQsJi5+lzmXxz0GiCMTX7gl
pPFYo2JSlU+OPKLJAULQFp8Qtr2nIFT+U5WWPu9vFx1z3JyRASVoUpXcelZKMKEI3u6b4oVdhBjy
PGIe8tqxXsyKoD9juOJtJrZ+5s8mzSN6G9LaX5kgKrdOwQ8eyANeaWsUJ1An80GLbtPZB0uOBcSu
Pr5BXOg/E+3+GPrxYAHKvvij7ZzvgTDYcUO9MmSlTh3+UtcX6Z/Ur6aF7SYemyCz3TSJV60BhfCE
1qp6mase6I32f1Y5ztJuEMRIaDRTnn73MEe+O0RKwESnUIQbAW2kDX/26VNrT/4n8x690XJWu85I
ih+ez2Dt/rjvMGsshUJ7qTlWnbDp3nzXmJa2tKddn2J7gCz9Xk/ZJwdJ+VljQi5F8ZLbjbyGVuG/
pzlJnFn1rvuxvzlhdkqnd+G21msoo+YSVvot6WX8Rrpacc6V8fvxVelm2anuSkKCYuBDY23warAB
v3GRQQXlxy/R/WZSJNk36eweSkYeK4F0Z+eQdbmaWfHthG1Nb1Hsu6ssEw79dTO9la53D6Ywv/SI
/bht8u6F8CrrFLnZs+yG7kXdb6w7OlMDmQDTUigswx7L/zoan0jwuXt4+TLvVf6S1SB8RvMTttCw
bUMd7EY/+qGdumBq7vNZtAveI26AurLIvrpvXuhxh/8YHswYutfYD9iKQKUq0YvRhmNx1EVI+rCi
LRlJ/ebA84+eEYo1gn4sG1lCZGvYTpfHvSGlkGkK2A6zkW8m7dC/66646kqkF798j9ok2VQDcN/B
Ib3LBDMAsYa9GTFB8wpnq/3kW1x7ozaad9FUBQdSclaFSAk9CZpDYhXi4IrKXHddHm1HlOp94dUb
RjLdzSYrZOVoNzi0WH4Ole/yLg3wWT8udg1xJ4TjjKxbYnM+P2481BtWEZlbs5PJ0SUcPEwsInLi
+NecqYOfqgpiwXdjDL/9GIgDIWUjf8AhwszVl6ncsNeIVk1AeIarCCsxE5B9tZXjPQX8Ajtf0kYs
PDdbG0O0dRzxBwbDc1EgC+uJS07m7NuY5FZikcAB7a5hSfFbUPcNmBObINzNgGsXA479Lu0+VJsv
iPf6kw9Hl+s4DQz6bvfnkPnPpkGCNEvIG+X8qtaMoIOCVKBp8JJVSw1pVO4x7NWHPanrPN6nSOJS
Bsn9qksnGbtMjoMFwc4foR3v3Nn7TUjh1u2yrbZh8Ucca8bfesjOkx3+mRVKx9ppsBRheuqDcFxK
ErqgUYklo49sQcozmsV+lkvCiNGVRvmT1czv/eRfW3+YVxbhIYWc985U3nB+uj0tUynGPa4ess60
tXHqedtlxnoabChw2IlKRgzBRAZuehNYEldTIF3gyS57YGTZPG2UrBBRVqKmVkZsPqhhPPrirSja
Yenn3nPumugAOxzOFvFGK8djIEsiz6rLwt+hVeLfyIjGmkt1q6P42Z8gARkaxFaXU5mAvL2vesks
YieKP+xS5j2xTvOoYL5VewVKpHLIUHJr45Jp/Sub/Q1IDuJO5HQPb7M+a2GeWVghqA23tWmvgpne
M+rmP+mYYagcIKENvL+4JoG1NlCcSynDDcrNk13AKGYC3Cxb4VxNaTiLzivz5WDly9L+YffheeoY
9A8eb1XYC2JtF3m3btP2PAZGvTG1JTcIhrCmEbYAPM4+ewZ9BEm/Gao/OzogaX+y3eAbxaFYNaHz
16gdcxl6jbMo5uhcDPPN7CI6ZMuz4QX4a9c2GuDMKtkVMX4r5Bd4NFPsBENm9BA2kI748ylIh/5J
p4QIkfm+bUdyiq3sDSCxWni1h+Gz/ksEdpMQhtf11XeY53+drsExQpjmoqeywP2DVbbiNXaH7t0f
nM/WEgwUJcLiZ/eSGQyfkgjYzDhqjGORhORk8AQL0n0hpRGhow4RXKqiEytz7MvTECeb2fZ/MbVF
p9p6xUb6XrJo+4HLrkWuQj6S7DWph3eS4Bv9w7MMYxuM40WKgeRkJh3oJsdD33BdEkOwr+yMlD6U
wE5iznvsgr9rLoA57LEbuUqXIS/TBXQCgqhaoQ/YQvXhca/LzJVMIgS3HZceLd3tOCfiIPDcHrKA
Npdtr2cJcShD12D0Cy6lJgCwNe8R51lUrxqTzX2Y1ytEnvIA20EyVexgiTceQojHg/eEpgOYqaOj
x5AQ8b49wFdgryvMdmVGBYmz9DcCP6Mgv8rsT8H9B7buJA6BH3B6WtrjUxouGhhQ5Hzj9Xv87mkF
xQiv9m8EGtkhT3R28OndUft3yI4lObM8zziFcPEfPAJYkPfdx7xSz+shC89NUezsRBrrLq6+hkTU
awxq7aIa4APCVBOHIkfiEd05agZGukPqBdOumbxtynANYv64r0ISiDXXzIVBE/gUSgISHZ+45jDq
d5NgTDyOGHgAKnWHxw3qrE3Q2dFOks2nuyrbS+W5rKQqyBRlyryvlWF9yDzjQxrEDnb3rx4P0YIf
szrI17OEvNq09WGu0voQ6hluK8WSg6ifObwv1r2PkrmJZ4BW+f1ZbmF1riwx1wd+vXo/Y6oNVOXs
85ALf2qWBwDB5QGaeAmuJcU1kKpdUfc/wiFuNnwVPz1umpkQObe23usyqThOvGDxeDwvI47Kx12s
AySM2MGurafkMOFLAYnIvSiddwaQxzkeXbA51riDArcNZEvM8iDbj1R0evPPl0YalcjqezzijocA
P6XLw7fyyKJ/3EyGlx1081E2CYz2e0R9qNxwUfskPI+zKOuNch0I6h18karvjSfZFl8WjekaSUn4
5AAv4hwfzk4R6ac06E5tRtSKDO9xkDi3Qq5rVsDbh0hBA+hQgM2+IpLcooNb26ML26CEZxea4alk
YnUqtcAGHJli0xrC5kNOrHmDyXOTpN9zaMUHhnwSv4ck3r3ek6librzYo7l2QigWEZ7rIgwXLgoQ
o6VXLQvz99jDcLcgdS0nM/oz2WpDbB7IAwBK46jqpYysFOf63XsGvxMX8uPunLlNd+BDXD/5j0ej
xEAXTTT4f2csPCIAvNbK107MqMKYcM2B0t09HnfSGubI41+bPpJ6Bsz37/+4eXz7xz18d+4yj4rw
n//6z8/55/bxTxvAyEsw9HL5z4OPf4RNj1/3328n7haWe9T6//jdSOTil3/8P//8Jt5Ufnj2jLHk
/gf9+0ekceqvtXY/GhInqbnv/7UwQER5mst0go2+vlv4H/ceZv5/v3zcezz2H/8fOzzs6X399nj8
cTMmErLyv/8W05C3AS55eTwEO31ey6r5eiAb/BBgBwl/7urx5b83D7xDM7e82o+7nOkAHiJNwFrp
PDUWtXjadljYxhaZftNiQDTcEztT4CSz120KlVdbXVkxvr8gXJh3RZYG97NkGfZX55Za6sQizLry
f3MhEguTw3kLRnHvVPW8CpLeuarJ6jZlXOuTj+0a51y5qSqGM7LDO+kKhduHhYpdjN+lqc3tnFaI
2IDU5R6ICjR3mfkV0rpcUkYd9NkvVfCTii1dSQ7yRVvNwbKroJeaMFQwwJbfnVZn6dk3ZMOseTWe
3ziNP0AnoT7wEeebc/AZBVfPMgEstF9QbMunGA/KGiYv3X+s3uD98aMlEeqDn22rJtuncva3sIRf
gGEnxBG0O1qr6zw5mywapkWXxPCDGJ44ljqWslTLsDenZcR2z/HjYVG4hByOSPGyJsL7UcvlEFQ4
Psv2K3sZh/aWQRlYCMehfkquRB5c7RyUs4sHD9Llguvn9zBYkJcUjUcIP2zo3Kd8BoTjEXwXa3Su
NHYMi5ixMBGTVEiKptQY1hbhAcfKEbBLL71ZP8dFO25lEoYrhpHRNRiar6HGkF2E7R+R9K+Gaqd1
D39rmdX6kOQpJKONURFVbob3NWTvrmyJSbZq+23Q1NEhkShEM2ojqx6NXW9/+3Vs7dLhLWVd80xM
Y7UAz3U0UAkfrGk/DQ2acMc8RpGCQhkB68mIpliZbVWv8C5ZXJ7PufjTuAlULFrgjeUlyaLwmnI5
ZxYJ3+YQbAkwwNdSmIu7XGlpdZhmOlkw1rKKs2HIZNfF8zc7zeIcuHeXoAwP1aAz9kbDeHNYNGWV
+CAMsTsEYD/YdfRUO27bnMpM7LzBNfdTke0YPb0/4OAeo4+FiAfEWDEsydkt3U0T5GSh2uIX3e2w
QkkDMyCwh0sGQqen5KsNxJGiV8my1oFcDYjMEKC06LqqgIawoXdnBAagnOkA/yF7paGZAGVlwwLv
ZQfL8oaaPKIyoTZA8Hnwpf822GG3wDYzGSVCY3OV95WxnxHQLDNdu/vKrwVeK8GVqBLUwQUj2xg9
x8wkEW16+jPIoUOUsMJWTi7lUTEf6giFXLgVxFDh4S4Mx/CHtkT5FH4VwLUvLdaoWObL2bPPfcKE
Af9TtivMBsgYGtzBszj601Qv82moNniCIhgXXgS4yf0cS3NY4tEhoSmj3u+R0dFWLGcr+3BgyRAG
28NMb2ic0oYiFaBiucQquzGMsmP6AcY4aEYQS1M9bRvRXz27JGaXbxIx59r3fbdwzW7kXQNYdarB
MpehfS5txHmF6VLa+yTexw0Hc2n+uivxhUHstsGzQ1/HRL+c/9YI+owm+2k04m8/avept2YDSHIC
FtJHNF8ROpp4UcXHiH8faWWvDSv9DZhso2uvXVNyN4RgRsEpHdMUvQOG/rZmfevJBiFElB1Rm4dg
nmyPS+c9bFTqaScbSBm5yopVbI9/sqyZbpyAyJGHvl/IVvdPWZG3m2nERS7nyt8bdHNEA1oHAjUv
iU/4ozVQgDmm/e4Szbep8LXsYfB4lEBGtJuG+ND2ObQy3KAvSjt/Yu/UiHOXs8cxBs+5T4Lz69xY
0SltnGU1e9RmsN9Wj0/R6LSQBrV1CRJJExcNFUqxYOs7E2tYCuVTe78Zl3nqMpqrVfCkgsjdGq08
dpEoTv/c2JyNyon+xm1KgcUSAif9yOoPFzzfLGjTY1MjFvayfBmwDgxYATIcbIHAjEV/6BDKQKyl
kbFD9hdVAoMGHwN+zIqT6l5N2ltPJnsoQ7A0swpVqFGHEL2xbwcBSKuaSPCs3SuyMxe6/uVauYWz
T2SIFVN79d4Ntb8pkcIz2orv0Di4v42EeGRzWhtTzmAoGneu2f+a6jndB/HA9wI9HEd3DKAFjmBO
16HIxFr08PjCLsrIlVHlIbvDPOo02/hZ0v0eq+G3beolKUxcNUxMvlLDVqz96buxHegSznYqJp9Z
aLjQ0hBHVA3bgQr2atnJIqeXWfQYaBZ276BxlkBW7QRCRlZ/zCo/pTFLjYTsUyJyPYO3G8Kuqm8I
jUb9h/5dTq8wzMW6TJWH3S75ybDRW1LcoqCGV2Ho2WabE8lDDZZE2qAubc6onk8miMitw/F4aXn6
pvRCmTpuRA9FCzdUvqwKK9h0+Rsjb8xHMFeIuo7mMGKTHpSM1IEXBGI8jwkkShOd3nqs7j1WWBKw
XoJeNHp9TbuDmiJMhiq8FFSASWnIm3TE76yIeNO5Q3EiV/4HAQyEdjB82ZD4sPGYmq2pk4GkAxtb
y0mEm7awTqlLFwLKdDniLT0ESBrXJYf2KiFyaTPKAZSUtteESvRLD7XDpYvuYa/DM9hZXAx5S4bh
XQI3iIwkjp9IuCqsjTWBrQVgrqAG19Mw8oKfjY0ANMpRownZD0nxZ7QSsXQs3wWnULDgKZ2vEnDk
1h0lZyyzrp0l53gNKylZsFDbM5eZ9l4viwMm6uWgRLwnTXhGm66/yNtzDq3Ko6OOomRT4mxBE2+z
bNNQiwLcF2dGAeaxKNul1cf5tXXpYePJvlgw1kNyLJr8eoPYNy8K1qu7xMuHlNPWnBeer+0dSk15
deLnQTrViygJzM0T+4pStH5BC1NsCPpQK6v/KftYvHp53p90mv3k49a+qrCnrPdSqGTxX3vIqx9Z
P7QHUxh6ad6/xJ9QrZRvF6DEGtjuJTMG+MybUY/WXyMrD6FQa0kQ8NB6wY9qwhiLFYMpSUCvOjX6
AipWImdS9ASMkrw4z3e23Y5gj8f54vA0w2QhI72sKSEnvtE2wnuLy/7TIwSszMPhJvw0ObMzPSst
qtes7HeMoCxMAeVf5akBaCeocbcy/xbqkiPaObbjFwOJ7lTkyDJVicHl7trMq95d3g206zzTe9Pq
ej5dWFgTcGmHnGXWiA55WyGtZrdF2Tm1ALOiYWRJQvMCOI8AdQFbHxz21uON+2Tav7OwX3vT4OCF
SO6hYjENbqw+bac5+3bVnD2LcWFcKb33unk/5jVufcSJxTRvDPgs1wFYDphtf8/Sdjeo8Zl8V3We
cmlyBbGGjWgmG/YgV1fyvfHAOukWL3t0LFtq2LH+Ie1UUyFl7PasaFcJ+ytQprOHHXrSDmMERzvk
LGB0N+9Mg5J9E9miKU186B4rKEVIaRmIBsG4Jl7ZB6c5bkEjk6GcZvUmKcmomHsiUILE5YIbTyXz
BO3uHAjPA5n17FHyCwjzlZVZ3i3LPBjDcRWAbc3djV3fA7VZgSE0mYBVu87SBMW+m2UZ7xFU7+e0
BP8RlojbOSlG6W8cRlUrrzEBExfeRJzl9J62lndwUCgtKuzoq1RX0aYOJTnKXSZerLJadz4j5QZ1
y1b40OtZVGWLBNfJJWI8vrDbbloFLN4ss9tzImmkH/7A4GNIn0Mw9iZi0s6Lvi03HvYD8dxe58C1
nTKKvjEXK5suG/BtRrUQchk1KxLWbbc/kVVHwHrfQu6m/zzMtLOYjmKWBF72aTNi3bth9JmM8XCS
3tpK8/SaaMRhZU8wLIv2iuIiYKIi6O7oaOXOxDLn6LY+jtMT9jV2pHkHN4uwt62TZVusMPj+fL2P
C4n7swumzVjfAUHFNScD4ixbDNOWqd9IQohzaXxYmq1MIG/51MYbw9G/J2rFY93QeDJcO+LXnkHF
k2rACxPvpPsRN168NrLY+PTHP3FQ+x9W/ltMVbyOPD0d3RAOvyT1zcZIxkW9SE9pjeLNcuu3qtbd
KVaF9TyMr6KwETwhSzileVicK8VJwih/WyA4uVUpaTxBmfmnoTx7Ib1cEiLwDAGiUNl26kZiefx3
KmVwNrKJCbaHhciHskjyHO9fwXgBgBzURNLQj0R+O8fOTdRGBnOwoGyMzpF5Y+11rCZzl8im2Ml5
fhWpyo+sKKZnSRQBCev0Gn3O+slzf7TdDFnmfsPYbpcX9rcAebbuzDLAChSABugmxH/J9Eqmuj5x
PRie3cEkRzn9HBkTM7Ue2NCkeAMCI+pOcx9X9AWGXKEG4ml16lvjAMU2gn5kNNyzY59LZ9mUONBC
MYZ7Kgb4nDKWVxs4vLeJcJCs3dqZ1oFv1ps+JY7FSbs1zPv5AJBVrjPbdBbaZOZpGgPrHGAYXuul
W2uKx1uBbmRkSdnmOjyiFddPUGA0JvyRLIAR0Jie3XUrag11hnVOlnWrgczxbVsl1qonUmRjhYwV
rUNRJuKl9kgxRi2FSPE4QVOfnJrUck/EGPZBCMwxGD5lxMkxC+srHONsl7JgYAIKvMYRP1i+c4q4
dbbReV6t/ExNF6eZiLuYfILIyrhf130uYSGxDLK8LxxBxt5LRbjVVvaE3kAeHjeGJNNTaJ4Y0WTV
jSyUtY/w5hU0LWFjA/kORW8OT1MW/qzj5NtArH0tHQfDSi3A+jBPnmCNUDLWYj0XVbWaRqdfNRJs
aNT6yb5SCeE3VZtsg7lvd56AfxiD8QNgAzbdSO87/ozds0dsfdxt1Uh12Gbhj7mbTyVwvMXsjPKg
g0ywFKl/IIRXvCWibJ0a1tfkgkebpnJ8UvTEW4hIRM371c2ee3muhkxf4pjY+4mw+6lyILtzCm3r
sTBXA4xW1EPpB1kcFodk2a0dAwFfHOaUQvkYLAQTiYuX/Irsv20wOB9RM6Lr88ufgA44Il2d/2Su
TrQkbzFyrvY01j6nNwLfMXVaJAOO3KTV+FpZuTzBop49gtR6X92hj3G0x4jMdGBbqCHb4bF/rdNU
rGLCCJZjMFJ7qBA0cKH6PdhfpCvQSs/9wayC7xDy7TJtY29le9Mr1CF336t+EZodYgUbKxioTl5R
peg7QnQCPYI3pDbKI0DGT1jXzn98Fy9Uw3Kc7hFum91N7bYxFMjqAfshllyVNGIT56XENhpgHKQr
KhRwSoUIj7kWkSnMK1oYvX29KjLrVxuvO8um0jdY+ykRbUthkxkE5F24U4PQIO2XArfPlrzO3VAL
sQKjd08SWI1hwvaThBG3cf+OcPBBUhRM+r04c66GZQ1PcWvsGhMwccngytbMf/y4P8nK+Kkr/Tux
mYVUfQJ0cwaIKWCo7BuD5JghiE7CKMhlalS4Qk1VsdBkidoS7ls7drbmen//6BJHoCu5cfSPvLEp
U8hNUhXnPQB5UihbLvXAiN0oFzuHciqbRhiCtd4pB0eMH9tILhnJUEugrxOENIBC25DEFy6KPP0B
v4xJLTN+mlT0PALOMCqgcylnCHJmsS3iKSChZ2NZwDlmo6tXQc3wy/YitQNqZy/I43a2sYR/MnCN
gvar/jAPN7chsN4FxohxPbJkK4vmF2syfzslDmMtA4MzVdA6sVMo8L55qO6Qfu308XPLcGnS7Gt7
PKQHY1ApbZ56bguiUvoiQQ7RG+6Lqn8FtluS4si+j6hzi2gb4e36e19vMFgbVObsJuT8SyPDO+ox
CkdjnzNGb6kcq+AjNSDad5UAAWumetUKwhOg6gUbTsMDL5bGXUpmDDIP5wI1/wkxdrlgqzpSy2LV
k0ATwNzP7jJNO/IHUOXsq7G6RoFqjnWdM/nppDwHATUnNLwjhzDsxLiILmXGHCRjtpblrXdHQ71S
QcHCrB3EMsT/OKGdr1y8Oyw/k3WiZLSdzQo5hV6EbROsjKqV5z6YXy02ZfeJVPBk2WW1cvsGZE/I
EzeKifb/Dj5XsfXaFoRKcMKRJ+QXmAzGX/1oW8s8J6m2cxjvEZYXR+nabinfksb6SsHYsOWo/3Q0
7VstCFswmu+a1OojErtwE3j5nxE+JwKZpNzlWGy8cGxWNiyHjRvGX7ZdX+L8MbdlkD2BbGeOhNi/
510dGaa/t+rUI8mE/UvVlN0yUcI4dNC7FjaAh3uOk8s5W32z56XJAqC3iWeoLMbAsCg0cgYLQp8c
9ckMY5lTiHwE435SMngqLGUtLS/n1QlbtqJp1a4x7DxFs/NLBrm5ycy0eNLkLWGntNZ2NvT79p6K
pSVHCXXkrY7/WhDAbqbrTaghQrmuQfBs/YRPJhTBBTPHiIYagWqEeTchTwqRZLQvyvGnKgE2JWq6
Ef2xTGQrjiX+zmXuN2wIyXdkkoAMawTznzTUA1nJMGgq3N+xxYjGLRSv8ujtmgAYrO9pwhvhGhGg
aHyVGAfIceHzS/N/763Cg3b481wd+rh4W7WqYleuElaOl2hKd06ApIsJbbJy29jZBixbCCx5Sqqw
WYyT1exDwy+3OWO/zeD+NCcjPLRaRQjWx2wfuOeGIYtjcOIYxi2xPDxkdsQ7wO74IJfywwni8Qm8
AsE+s+kvG9ZP2vVZ6DutQEVCdkzqqujwuClH749gtsbsL2s3DC+yPfuiaxwK95hK54ua0vxdSvfm
xWZ6TqeWjOk0OwXDmHN9Haw1I6FhU8f0P/j+eYG7uKTX9HfMW7KPPGrO8wjqFbjnKRf39ZhKXhVy
VgqmMocYVe3bArpRYiZyX2vv5kCM3UIhsoESt6z3llwy0gQkJDqP34pyrZfhR1xKivPRKYildItl
FUGQnCbnLQ/qXdV3v+ymK14FI6Et6zIUHoPTnqtevlJUTXttArCb6/K9pkaaUgXKPoKjjPFjHQcF
bZogCsPIRnBs4LuWU4ihpiV7K1V2+iRNrqJAxekNWw9DSVfQChBRtbIIbGsxMB2RzG3uQnbSipLw
1qXNsDS0MIlrij4DhGtLk5AxGKg4QDHQ94D/FTiuxjnoKYELSy+mcsZvBTYoBg2jtZEOPc3cmKdo
trgOBmJbJexipjucn9FYcAJDvO0aqMo9fhJe4/j5XMZE4+RRb6/dlk95J2wmNGkdnypT70ztkhVN
Lb0fSlwlPoTaRQCAOR1KY6eTDb8HfbmRP09NUKO3mdJzBLghzXGx2olVbiv2lKygdLefhUurbJzy
BnSTZ5JR5Viz2KtajZsQoz2YvXiBKXdgpOn/KPmsXCtrIqOvS/c1CqpLJQzyxeSwh4jcAcVPsDqJ
tDyNfC5TR1tPZNkgNtExxie0cGlxThVZbl3pZcciBqI1DcreyrrktKrNfPk4+MOBbjIwoEQ2iuQU
rh3EFVEqmq24Nkl+cWyGvrM7rEpSMw68mAFvIcVBLoS5E0V/YirfguWU/ktMivgqlfYL8QxA6kbE
R0PBZmjIrK86F/U1C7r10LTuz5BByxJDNr8S/o513VbOuzns1PCthHJfW8dUELjUa92hn6IftpeF
k4BfLdPvxveH76ZhvudN0WKW6GE9EPjAHqfjYPjOvrN1cQptdzvDDf7JZbBGg2jn68InIql3JNPx
fgrOaYGm5A7CXeqhJzujJTuJVXqc2a/EmTyn1cybyKQ7nxqHQIEBTgNKTuesJNePOFfeZRDzsEwx
HjWM8i7t/WYiYRtmidRXV4828wHTfZtRjS/S8R1aQXTvcbHRjeV1Eo7edVr8rUTRLsM8aMlgMhEU
uZO+jpGVnKVJgEba/BdlZ7bbNpdm7Vtp9DmrOW6SQHcdSJRITZYlj/EJ4TgJ53Fzvvr/ob9Co/oH
GqgGqoxKxUlsiyLfvd61nnUvQ06+SDf2yULnhGYIJD834nSrU1+5gw1NGUsqrUMj24QQAISBpWbu
b/HSpgy1+OAqMlMdhzp9VKCpRNmHZml0kOiKT04y3ustJjdu9x+w8yjnUarukFRj5HVJm+2omxHk
2GMZmJYwn7Ji+VNzfSfOUD6bbg8dj3P0JuO9vKiDeh0nbj90WOFZXcB2UqxRUY64GltMp2e1uoQn
uhLZsizJGawEZV7aOWpZbledUWAgcW9dHlXXUVSUHQ9cdSSG5MkRoXoZzFI+6DI/qE31ZFgK8jPJ
HMDsLQNNZ211m4lLcyPjhR7iO2J/dxyc2DOJCGzmKgqf8Ai/mqMzUk7RZKdGgOfWaUvfVNTMe7aR
oJCh5l3clHqzQQeTMsV6cWZHyxmrHgLaKOZ9n3b6rZq+0SyW1wDsP08ikg+9ql407hme7Cudlkme
IkqOdCuiBOcd3qaRBZaV01OT4ye9R0ql3tz4KIWfDF3+lSFP0Tegykc5PFZdnp9zwgUcPDPtHWMi
GB2t7UjkL+Mb58VhvIS16fww0q5i+8NDUUP+YTq02S5R54Zm2X+WU4p1UdTmsdBAb8+VetJbnglu
YuxUoDz2SANnh5+cV4WbU5YP8eM4Gc80uIOS1GIUkvWDw4KKiF1/S3l+PxKDuGlGshFkAo9mCpU0
TbXkNMyuve0a8kbSGjccWUeuWj5EIGzRJ8YxyPveH4ZMO4D6TO8hxjhBr6LNfXFbGMNyEggYARXy
I5IMlc4KcIbaNaLXNkF2jQoZnnnVSzgSDQK0mZUfecggQjgvuRVlr/uS7egru21sejeUPWFmV5oX
jU3RHWvHrl8L0KabFU1Po59CbOhiRupLyELzT2U0PAJt61H0KH2DVPlbQ8d4YCt0y0aGIacL591M
Ktyr+uKhWoaE+YkjepXV6kVF66c2s3/qMCjzcy2Tt7hB3mkc8mLUju7p2zE40WpbqMz7oRjqSw28
3itwZbKHojhNS63wsS3EpxOJyo/F8KQr0bWNMdz2WTn54dr9mIX8M62Z36zZcU7s6Ss2wdDZrSYP
gzIn6DuY83AbSZeM5A7eRYvwmWXJTSMMyaJEF5AQBSmP8ACDYS+kLn7BUsxEuMsqtKnvD6ml2Q9m
ZKoX0tde5Cnsg95zs2lPIueC17JSfe9amOpDETsnA5T3rpex7VOMUVwoisC7bVn9S8zFjdibvWKm
Sn3kQ45US2QfahmBpR7d+ufMimhONPUcpwCoase1jroBNb+rBP5OyareKIwvB6vQCwx/nWnAara2
DWBfrcfpPs+iOild+HtCDronYbrs6xKjgvutV5V4TMuaCqpv+Uq0sjg78x/bVqbJMwycnYRItS2E
O1iW3Zo6SFLjxVpGOOlUBx1lONAYoKn/+KWoed5Bh5j3bT70gVqtfTjlVBzgGRMWKKKPuTeSl7y+
u7VLrZceRvfRGPFcpOnNHWPlCn7Kr+PwGVVnPkvDXSn2rn3LyjB+1b53Ef1UHwd6klzoG89xvpw7
17KRU7L5OaOoQyFkdmpzTBgcc4zTaBOJity2eQfyTxagiMAKL/jD2hbNwcXNBt4Jym/Wc4S2MGFT
wpY+LVY7+bIYHfIleflgzeQgS4NN7ozVfDcAFtyz3cVRacnqQa+KP0gNjt/oKg4GfTQOTOS8JRg2
NlPBgj+cFW4zTLpbtZuWfe9ylmW2ni+CgX9bVyOtIpaiBa5mdtdh4chbUwn9OrN76Hqnv/OF/Zlb
mqoW7CG7PotHGldY/7ddFp6xfXc7tposWMNWXDMcxU627YY+PA0RA28h+z+8nAiEEYhWoKDGviyy
9VGsGY+cdM1HjpUUX83WqVCsaddNVbYz32aryJ6bSGmfmd9ozlDymJZW5iOa/er9uFA1bU0IZd1s
v/WG2r9gseWIaxfzjdWO9gDI1eszO70Q4bDYQM4frei0y/cHZdBY9pCBRL/g/2NNFrSNS/Fxspx4
rfIjbj2NZs1j0vfZrZahcQqLiXuaxrFG2Mbzoj11rqK/aV+57B+cyY1eY0WPrnDd3ibh1l5Ogxj5
tni89q0cr4WznEnAhu7RsezU3MCk5mAxM6IuBF9ZE5fqXjat/OZKUcsElDg1KNay6kR/7M38M3Xx
Xk5pbbzhk6K9LnzqBk4kqdCifWUM7SWW5dU2B+XKgQETUDyg8Sxpe9Ii5ShrXnnQdW9i0frAHGyQ
Kfbwg5OFdiA4ZpyQ7KJgmrRi705kZtp8KXcuPlCEk8wUE0fV2N5R99x4Fdk50mbta4wqvmXZ/Zmb
evyy9I+ii4sd+KVxt8j+91B397mG1TuZ9DvACzsOlWEBi4heIrdRT33RmUBxlcXjOeH4o24OfwUu
/0/t9f9b6TzYrK+KlVYSxd3f/7X++ueq4D//f8X9+tX8998k//7929HvyvvsPv/HL3bfLNJb/7ud
779ln3d//8+/0F3rZ/6rv/lvv/8VoqluiDUA/B///C/8408+fBa//+vfH6q2i/9t+9lWeVJ+/o8O
+7/+6D/Aprb1N1LdwjaBU8DdhBv23zX2jvk3g5A76BDNFHCLDDLprFG7+L/+3RB/gwqjGQ6BUTLp
uuBPyar//i3jb3yqBqDLcDFMgfn+v6BNDU1f86v/RJAwuR3hnHZXCpADx9Ve86//BMOxswmgaU6b
XqKyRhTE+i1nDn0K/NBNdGYgwqy3KB2PZcHJji2K5hm1atxBg1JJUiw9J7CaQGsp7jUPdy5cvdwn
i7IuweCUQey2HlF7nageGDeiPZNd+lQpOLXzZGTU7Ov6zWgvLuC8LFGXD6rIiKdieHzQuxJ/9UJE
LErlvOkSzb4Rs3G3jKzFk5314BBpm6TC3rg7Oqu8Ttf0k1UlLqNV1+81xl1PjxtrX1M3vYHPh0Dg
stJycOtnOIhOJu/ZYJnCwh+0eXwnPeeFMpl+JDTwKM1qy8As6NM6Vb3NM0JzE9vDwcgr4MFRz8gt
Irz7c33pu6V7kQUB2KruLK92arFh0o9fyohWFSv382IpToC9H+blNoexeRic5pPEcYmHIfO1ZsJ0
mVjOORVL7Ld0N48rs73THgwjeXNrrL22iL1mKYazW5wHJ5tPEo92yA/rVe1aii44BKbu8sw0YewU
a2g9IczfyuhwUOOfU+UivQyNnRah1ZY5eFQAxEG5jPcekWpn60+jzQknAuxQslXf085Z+Up1TmXv
vqqn9Ia7snyM+uk9HItxX0z5sJuLFE9Fi6XF9bORezHIfiwIWsldcNA4DQ73sh00hBVkQZjcVEnw
LejirDi5xcOx2XW0QW+7Vi2CmWzrUdorNMZs09ewdzwzQWZSHPp8SLqtAv8v3kdNgOHeDPAkqdfE
peWVjuNn5sqw3XHOxgQtr45eAFe0QnCG9eBu8JpOPswEtGBenD35cd9U52EvXLU95BMiXJRmuMoK
EklK2vRBl1W0XtVWjNVd+VNJ9Sct1HMwR41xU5UjyAbjoOmle7boAT9M/KUMHxwwOnSbo6H3dNgm
AOAHgmB7BVyg3wmHPtb1KGHUuKBwbLHeNfKPlmpFoEZ8sJfuFGYsaDhZ1zy5cq57SkVdaRwLgrhH
270vua1fnGTSL4ZhFR4ol4yER/qUsdVOuLKOTjg73pjOR8fEfJKg/onGEbfJmFnBxqBZhATd3Rb0
a/Nl5MB3k3AXNZIiy/X4nUas1AoFIVoZVF7+ggqmKrG9mCYzr6tm4om6AqcdmiOFss3a0sJrSgov
ZRb1dRitOEVYyttUWVP202+ex6nsT1Mb/6TWAM9Bs1DcQ6ty6aQ5gRDc9Oi7/mKzNp+X+0h8rWlq
+9EmE7ottPXbn0mEkdtqg0lpFg8Hf+d368VaE+Oh/I5MotSg2c5D5pxoPaQrxmwf3Up/ElF2TELD
uOiRw0jBZi4fY09KtgODiKCLVrTCtDRpItdbF947bxY0Qe5c+KYAhN+WSZ8PMDu4uMkOlGEd74lw
0hRUVrln9aHwcWHVXprGLKzVYdmoc+54IZjRg2pym0CJFt6YT/oDW//mkmL4oCTswzTpe6mAXtFr
hFHzhfXerjOT/lLBZ9owGjoHt093imqscNtk9lh4vJZTWTOTAHfQKnUrx2k40gH1DiwTwmKJ7TG1
6K8D3FsJDIyNo1Q/GO43s2rTtWXUF/rOygfhTtMd91QBSKuOz/a8rPXPcbfFtWjDkbEQoZWiv3YY
ZW9mpl71piuvzmjfFgKj27ZaIm7gYnho3BBwcGP/xOG9ayrrENXpazRGy87B0roj6UPBzWGWa9BO
y5LDYNuSAjbb3aGsJ/hnCbsSe0qDtFZ+Wmk1PqWhfq1ya2/GRn8RqoB2klPfwXOoOovWuJVz/6bO
3Pm136od69eaq38Xq4n6IDlVb0oHJS9CzfIjdyFq2rellwxmeFz1F7OxP6MkdF9JM4QPZqsd28wY
WQmGY9CnymoWYiAFccNxS7Xc/bpbggo/PS6xU32k1mheVx7DrBoIOKJ/wdMm9dDETG2zPNNSmIFd
D9bW7fdUj7LAllV8togdbRR1SYIiM2cILNl7nmhPUTIpJwdvyZDl2XM7f7ECvXLQc15SRXkv7P5U
1za41EzEx0ynBUqPV7oQFcGYzG2etAsbIz0ujhHSTraM88eilh+z4DOHooj3PbP3IbLYyMJSoMQh
6ZKAxB6r1NBtb65yMEzjV1TF7iudP1ZAoO8xcfKaOKoTP6VzBnd3Tu4TMpFftvy3TBVaxCDs0kFK
MsgdTqbU4yBpyvcQAgeZlKI61hlVtgNtuQDdVm0qrDlnt6nui1gPJL7V5z7vcc1LgDpCq9yrYwyB
qlE0Z7c2g/lg4TRv6m7DUhjr/CJof2bre4jI2XhObNIORSfSw6hQbZBVAmYQzKlB6C+jVk1HkCyP
S0LQvDWFxfFqTwPQuBcVu1x2ZvhGLd1iiRxhAMoV1xsb/Y8+z59Fn2mvs0aWt3RfWenfGYw+lzIu
t80McNnM5Es0uHG96dRenpcGQHXmfMbmTP+UMr7X8kj5ueuJZi1oWx21uqmd/nqQ2HN6iB0CplTa
4yRrWtYRkmdi36NB50WneRlLpV1sSpaMed5uFv1Tb1QL0UWlLpA15VnPjGSfNjypY9qZNqYsgcJ3
6BatFtPzmKRg03GB73od8nFR4TgDLFGdWt1IDxX+D9ar81ENcyfg7Y4sNX6J/P6tQaKRp363OkNa
TJl3vCFkvAZ0B5wjw9i6R3Ss9mgb16g31XvXPUyyjujYTo4t3bGHOmPR31fKiRD7wooHgJwla3mT
bnhyuQGdq9Dot3FWsGtopTgPZXwkykSjdY3GZOf572ZpmAoUQFX9eMOrsuzqSE73SEVJkor13Gq4
ozqhbkuNCJTTQf+2q+5cpB+5oZZoUvOvVrWqHZHXbhezJowTB/LYgh+uk23N1wPMwJ+RpzbseUOf
13lDxVjxgWuCxQSJ2nqMnK3A2/SQ5Fz78DfKIJ5pvuaVNshS/3AI33FrrKiHMzolOowLxuTVOjtA
N7kOomd4TMczeRQtCMGHbmRrmSx6G857gx6fhVX97tspJLoCQywmPCNNszzgMsfbqShvI2v7k9k8
dbYCasT/HiNw6xN70+5pUWp7tQEHjsW6fB+aHWuxaAIMq1nZF3kG42Dq0mvM2r4An0+8OqpbP16w
x9ruj9K6K7E5Xs3Q/LTMuAcWEagOXZ2qlsobNNvN1HX2ySHe03CCOWMW7sy8POXD/MewjPhMc5JN
EevCQ8FOjC1QDCzOaAynTqsx8aMH0p4SM62l3SNcTAJW0J2itH9kZi3watFlJ2z246bJQjk2smyr
KuA3iM1jmLPFa6Fjk6dBVA2Kiq0xyjWL80HtThnrSYpbk61JXi9gm/ZiwiP1DT18tpU2CbpGJV6a
jteY2Q3813Io6x6LWcd7vuMrErryTGkTqN323W5q/gavHtLmWpvlzojGm6vjNM/qo0btY6Bm1J4h
aqtHSz9CWNEeGo7/2Fb6xSMgRU2gGKZ7YdavMenZrLfqgzMUPDvr5Z7BylKTeL5UCa71aJrYFZVb
pDDtICfTgBPh7lwBscxQGMLbsWLxIzN1H+flr7LkkRsqBkspFAvsHdhh4o5NbecMPU87gd4zY79w
FAP/fAzHjQ74apuuTxSZDW9Fm5qH72GIr3dDnZOzG7r6SSY9Zp6w169kUbchnJszcBK8ONTH+K1e
PwEhiraJlmCaiPMb8eT0wu8fc+HQWpGR2lEy7DSJtbQ7bcQCW9Jyvf0eynAHTeeUhjx+JMBOapzP
J3UsPtKqwxehlPmZEENzGEoVNwn+jLM1lqw0CQu49szqUpBUgjJtBD2+sY0YMnbx4HYJElhPrYF/
SlSzu6PuAjDDHO7QWqvxbriz9kD4b/P9mwm7DL6serMU9Uzrl7LDcFDcIxf4XcXtOBZqd6giSsHn
oe43DcP2npTFwojR5EyVLpgyBt8+YaZWWmPrkEQIpoKrslHMxI8NPbA751K6axuWCxVYU4edQ83R
ruo/Bp0Jy+IcwNJN3aXm9Md2aseTtGgQ/My+YFLzhjRqmq/qmrdKBl64NAU6pTQWYqZA69g0tR6P
+zUkz6baHQ56BAGCrnT9ocIGuWyqJg4DQ9G5BGK98ahofE8zJ9qFcuW+rrcBXrqdzF9T0SxXuegW
vCKnPXQN3JqYQseOCE4gWo1wiB5ROFGWz1pdvhO8gEU0uEHEwOjpE/d6OJXxyZymp0IVg191qoNJ
yoACwLjSTRxY1Ly2WY4nzws7azIRbbW3bGLCvQs11H6qhey3er1wF836gge4aJmmw9a3FRyMeTq/
uWmjPYSdTUxIhoSi18uS4NVGG43hWGTwmeb6LYldweVXYiQrjeTEvv2HLAZimmxrTkjj1GnKCfPi
EvKCJtl77zo4/12ReFm/yP3giIulK+XRGiveKGFFZ61I8cVMVPbpZnPQGuuX5qDvTiE7yypC8SuT
77U1Uem0oQOAjFvGi+R9H7gTZ6ZRE+7LPBNVGQftT8X8shvSON3hKviarZqXmwJiqzHxYnL4xExq
8s0Bfgl6kbhnwngMtgXriBGBeA+YQgX5X6abLMNiVcUFTnRyYeRDnEDKugxIqwFBBXAXZLXOYKeJ
S6Yl1UUxDZoTmVZwoKt7zQSvBjvhKzGw3rIIIlkc6T62pTYQvqvJyI/X+syO+/Y+NJtPVsNf2NM7
zp3US0yY0nAngIYs3UsTKoeauEbQTqnh9bYx3TV9EryG83iaa8mxvOMmXMs1z7qElykcPji58gn5
QLLb6d4ce8DerlvdY1s9Ap/yeYp315DnkW8i5eC84ueCaOX3hmcsmPWXERAgZccYDNclkMpSD+l2
cr1ELsATWElMzUQuvuYQls6YInRFexaRMHChLrmf2HXDTpmAHBHFO01RB8PS4T7m+F+GDu6ccDLP
Bd3N6uxhqnTzrI92fkhoBmRrQu3MGtB2NhRdroEgHn4VOXpiAXg3FZNGrIy1AJtPUHlQQKC1T15X
xOFrDHG/V+tsH2GN8DSDaacq1/jtcl5cOuOymsgi9k2/dykII6Sh7lC76203E9ATBp5pbX0ETq1O
Za2bvogW11it8Zyb6fyY28e56OYT9Zr0uofyWcx0fRsd3D7XunDuIHVWOo/dpN7rXFn1nNdsYuhS
hSMOfUTS3sEkt3NjLffArTdv6yJJY/3H43LxMWqylZcsyJJWHwKbY2ZRxuNBwRatFVJ7rJyP1WVL
erR6rFGpNdm5u2opyPHyODhoxFvb3jyZS6kEZPrGbaGLCUw5IpVtUsusYS2atQvxk/iSZON73iny
tXFoZBzKn52iJE9mnryH6VCcojD++H5ipfiNQ1naO01ryn21KC/DSiLVRPsUZ9xfjNa4ZPoCAqPv
Bp+bnH7gtsLIfjOiDtgb/l/gKd5ouHxv7dzV7EX9Ihn0Ky6DcVvJMPKpWiq7/ajSsQhcNFhpfs8L
nSgcRNj8KlzUPKtZovPdTopBgrk0E8IVIwWDsd0cktm3J+a9aNTmgEZSerEjxrmG9pEg06I/YrHn
xzzHr2Qo8j4xAurzvbD6+kfKzs/pUrQjI4v2zpSjTZnVySrTP6nZqhcL2J5VxHTXI/EeUo1SOHci
MNRJjFJwSdzewfVCPJnMloQVSOuOcpAwnE4J+CMQwm63j6bGvpTEm/Ac9E+VO/L1t5lK9V0bwBYv
/SF2Q0TEFP8ZJXIX3Fq6X+fUbNI4RMR5Ms2f/cCOyzzU1ijfNemy6EbVxMG6XM1iioM8DRnx18ZL
DMcsd385kMmnqZm3rcTRGqvuj1jhp0XSiOp6gRQQ8XR7lIV2V5csgSrBaYbJZnxsPhxzqfajAVis
NcojXKLqTETausdx7KVSfYuHzviIlPdwZWUkhnV0NREehG5Hp9TJyYG5I/gx84CQ2/pm6qhBDseC
aCEtC5TsIMYU6k1J6XOtE3t4GLXhkOYjai4FeU9lT3XWQtJUWrTgDiHXLI3w9E2O8m4lLWKmM8A/
LlnDLKlOaAzj3dZWy1eZ3SYYOkgpgpKLeDwOil1eaTBAjRyfkyizr+Z4iNDQzy7PZV0bw8CSsK+k
mDnafLMthIJ3tpjoTnKcEL2xR8Uqbf6RlC71KQTXEI3ZtFWiSAlgwZA37OdoX2Yh2fBhxIvfyWhv
1USivhWLYYEyVBCL9ZUEqBqCfrcbIqXYN22b7WuC6r7NW32p0Moh6D5iRb5XBqfxnP7gfuqH19ll
Uub5/AAp72sgKPCUpZpLuwAKwYQ2ATtrFEDINE1xV8k53cs1y0qKcKs4YfMUW91GYbi7jFH2JnHh
HLldYoFGZ7ihj2yrdcNI03VxwMOIMZAYeEX5c1Bmo6ewIDjO2oqQMOAUJU3hO6P+Q0c136S92LHb
YY8G0MLJ2tfG+hpoxV0VDscbVPWPIHeOZIn84URMzvHkHuwVBFbVzYMQI4OtLPNbOlVP1NLaPtPX
dMhnapOnITpEahYHbhxjPxoqeQ5zfGJ5paO4Nro4DIrubnuYkRZ5UrTg1tyEQ9oGCk4Dxy6Zj3hW
pDq7CFnKnwQOBUZcGIjDrIEEo1zbUcpPR9E38ULMLKEclicO7naFW7K+lud2E/yXnHQPEPH8IMhz
N5E9+in1s7bayOOAw6Yn+iFTZOMsvysLWOMVMwLWazqqv6YEabDI5kC36cbsEutJRULZd2H4oTST
sjOpZk17rdow3C+0cqO4KnzSX2iZHj9MAYK0bUYsfTiTmECM/Wi2/dGWJo4rQkpbKZUqsCiYFR2P
LzAmVNChXm2S1GXyF3AIIqbqiUJTK3VnZKNkN8GwOvYRTawTACWHHxvabUuwqY0fOVZ4LOHpJS7M
BzVyrb2aigeJWw9IUHMDnMCBN6d6VSmiavf9dWaDWPh+Lc7YuJS3qsHP361e7L66pCaukakRXj44
U8BIzc2Vokt8rRhsI9WIt18UvXKjJ0lwpGl79IsZMk6zyOP3h4hxPatsAAHNN1gnk/DfduxR6Rka
sreqzX/VFTyDVEKslQIUyNr3a1j5H7vqlx32fsmx2LHRaUpqWjpQP9ls++PUfBEi4SmKWY2Wv7R1
fyzhe5yGYNMW2wwqUIOWQv+1vX6IMlDkUTzrnrEWBKsKWAAksN4z10vk+wOSb7dx2b94ijsPR9Oq
Mh+/y5kO2fZIfzru/3j82cUulBg9e7KZg7aMexD0oStpo1kdTNXZQqMaOTQMnAg1jVe6zO7l3IYb
kZSWB7VpgznxiDpIpzXX+3EpijNsQ8Nn1DUmmnhBfmccsjYTeI9dwrJ/r5Tuz6jJATwsflfbzzAZ
f4cqVI5qgMy2sMjgKSm4Vg6zEsujZkR46WL1NVTt4Yh/jJTOMH9YMSJljdNhhKQDkuBRTg5b8nqF
Seoawk2hrDXT/SaMJhBlMy9EU76oxmJ6mMoI/wuzPzoYCok7k/y2Lt/YFwFPfW/K8FTRGYuHqF58
9Akunih6xTanv1RLp23izA4sbgIHCH39nthJSAUADEOyRN73jmSRVXsC2ca/9XDWkll9UJw++7G2
5KQK04dlS+VYa9ZzrNBjryq2cVTL+VUfIbmqSUcM0bFM1hiRnykj92zMF++z0GNOj8dIC02apVG5
UaxmFfs68fBxEQ5NuC4I36KOdhox6V1fUTHRoNMnPcj39cOMwQBCg3r/67pcETUzOiPoQ/FiJiQQ
Z/u5cH9ZHf6w+K7MdMOSc/q0XW1EuXD7TVkKUJCqhRsi+zOps2dSqOWJNUihuCqN1aZzQBZWNlJ2
Am962LHXMY0Ar7t+VPjDsV6ugiOvsVixATyM8TJWDEXfxcYmPkaw+JzbvxhTXGHsXCk1L1HM85ib
dxTHbd7TX6yY7qej1x8wTXnzlqchYwAWT5N8XKLpg3U0twIbuzNyw7tS1m/yC0Y57Pd+p2B4k2u1
b78eqvWXVpVPNJYclRFZZh7utQPKV5+8mEfClrQDV3fvqRoZ+KZwX7IWRJ7ivMR86hES9m400iyw
1gZyqJtjMC7KtpgeoqYxDmw3eoilOj9iUdKJgIFR83sm3gWFrGn8uETRZslM6iOhtPM8dhwHGw10
vzVXNyebtK3OJoleMr1wPQ6s6qbI9vECTnHM4gz1PbpnOgXQfYlHBt/bA8ZGfeERPidPEfIT40tk
Yt7CR2eMixcbA6vjxSWSSAHZ0YYUUYPe38l++pXSWHgsA/KPHrZPJAOl5LuPI6+ejeLQLmYAXd/1
iWB6mujGAEohVpjIDLT13pOvBeZqCjoDpBsqmq4EtmJsI3BGInXLYBh5btdNwzHJcH8VsSKxqCzM
zIU+cshH+kIf2Coi5VDpupdE2O8MxJEH2/rqrDXP/V/l6JZGVDNS/UQDc5yH8w82ExwxUoKy1hzx
3sD+CFusj3aSNA6T0mge3bqhnmNWz0NokqEpNDS8XvUjo/qLJkYzYrSfbBPb8zS94SAb9oYD+HT9
Y2EkYak1vDpSuTEh9CjM4VXl/vP9uPv+gMsNmFKSlrvUch4bNT5NOiFMPYR70Jp1c5RG/kRghlts
aDAQV7HmDWa0414HFnbROReCdK7YUK9fbQMiaRuDwGQaLa64Fihlo+xzAx38QQXPH7rREWfVFc5r
5ouMN3pWzZ/OWO+ihD1aV7YcmlcA3PqVf/+vMf8cEsBCtsTrPVXKOwvMaquWcF5JOeRbAZCiriWo
EQbfmnEGeRb6m15Kn+g4gWb8TYV953k17tquubsViW0OpcvRUnuWAJqWoJzZF3fSJgoohzfdLj77
SAC8wJS2VXLG30LXTU7Ixk9yf0x4OxdC+paIhYLj1PUUxtMjfjznGNpDeVgTnCZ+PL/XRmi4PDO4
nVebJczQ492sxfNEwWVRQxPJHQenJggDiuUhRWb5jFcNqOgx14g5mtbBtNAxp8Xwv5/bCFg9HJVP
QwU9TpoyXq8UxwhPUSSCRjPvEh+Ob0s7JHCYLahlbBHsYb72Mscumu4nVbCcrIVvGjChhzTi8m4f
sm46GShCJxP6+my05h0rfMNGIuRWLKYzr2SHEWB8jgbsZW1DtJkZ1LFaCEpUbGzNpPxjadwgOCt7
rkp+3l7yN4d3UtPXM6PjfBnNOujeMrXXD4uc7W05YvQU0VDuTPW3HGlHmKqEuAhZEmzPiHljGD61
HAE3mSPbK4poGyYcWaQThIRdNm5eT0cCMX6eN9wFV2EOAHq0x8aXwscgvXnjPhEiKyJjWGy2HZTt
WuPOiDPwABWLhGRmbtIOHBjiLfW9Bd1FilD8luCHb5GlCSItsbcoduZWV5R9X1jqQXXkvowkckHh
/IDYkx1UjSHGnq8DK5FTmzioCThu+mS8dhEmAAaTvO0/w7T8qfISgwSb562l9dLDvwF5d2g+SqF/
KGA/jc6CRWEoGzX9WWpYWEgP4xZwlPEwrYlBDuw03HOy3pZ4+ZThTnvJgROPxlNy5eYNezMB+MDz
sfRcIk08DOyB6kXj1R3NOdD6X6oGT0XTw4NR44WBu1VS07pm6nOvs7N2hToBFWjSZ5uFLWTxPsjg
lx5H63dYhQqbtuhgcZbctgI2mFv9aaswf3dL5BVZHIiiZB+u37h5tE2ZIIOR2sX9Yli/3VqKXSql
vaG5EvU+PCUxjmCxTM52SEgtS63a8Q1Ee1UgkIFN3iAuQ1qwKafrXFze5qQSXzXFKxcB5kIEoZgo
DucjjAFgIyGPCp50xRUDaxTo3V0dsO4obbkFgMWAZwLZRnVWo0+DgXVdp3yR9YFKxS9ImNIuGM1+
3oHkGcIeqVGFz6AQLuS6P1ACNrIh0kJ+nGOE0vTUgtU/YMGaCXr+P+bOZLtxJMu2v1LrzZELjQEG
DN6EvUCRoig5JfkESy53oe8N7dfXhiIrK8sjK6re7OXKUEgKdSQBs2v3nrOPQN6f9JdQtjtYALDr
jJ+07+2L28mco9RJzSDM4GFq+yGmXdcRt8pI7cHggE2gp7Npw3DPApUcXISja47Sr3l3V2X6z6AZ
6E1YY7KPPQ9Nkl5W+yWWJKAxxGpFlYJOPptPLnmRgSf7rZyn4zg2ULDgLGpN02KJRrVlCWRjpsDm
0QTFxnadea1sEnBNS/7qT/N2jOn/NTm8oEkIY106CcNyWGhbnQEalmPx3WyeLWk1d92ARiEeEzye
EuOuhvpjq7dOvjJocpXYA520eERcgWkSFTsDZSQMuXtIhcZ2lG5pPnKCspFyM5XhGN8xdFTTwLxx
YNxViOOoL6c1FDolxnGZhfBHy1dJ7m3udN6KVVDWQD6oqSNOHSB+EOdjYhAMm9o0/+ENxAjoyx9m
Vx4a+2m6N4uA7JG2rtdxZP506QejBUX0W2xh1z9nVW0cpxLDf61xviOfd1VrFMlscxLJDHIwmEFA
v5Kk6TZFWF855bFJ6xiagNRtDTFtsrib7ogz0HdNa2whPa/wlxfreMa2T6NgY8X9D9nYTzPK+DVt
/k1VJXfBg+NaOU1Txkb0HdcZvFgd860rxsYvW3PrTHp6UF3hoZQhkDsYmB7axBAJq92NKc9daAxX
6HAeuY3Ix1PbZzCareug2idCM/aBUdwRwVWt0VmCD5O4ysPW+GD0S/BvJa1Nm+QQtszxoi+ggvHK
CafxYaKv0ZjEuFrn7/gRe7CntaLpNb465Sn0WjgUlfiRgdXCoyT1HbyyEE9r/4b4h6hVJQmMzLwj
g2Btj6tw6/Itu8wdr00xdlR6IzKk5acMhJXuagi1tUDlpMpM0gq6SyytenTy4pJkyvOZ3zhA6qbP
EsvZwSqcE5nSSL47xhEDsc+WGbHxpiXglRCs01CvgkCJQ4c8L896/McuCAHR1yuwLOuqroaNrpUM
mplbbEIwRQ2NlFU15NtQC98a87FQxfytyvczV5QYKK0H0zR2cVJCvpbsRXau0+uVgw6KwrtHNwaY
tGrG7WK8B8H1WmRTh+cVtJM+PoV5wuHeNqMF28J0N1+uhlYyhc/MtR2gtMNKudX15LlzjBeX8VEu
0CcHyERdo4y4575l6BB3SDQ4pnN9ICKz2kcLuheYrPE0IDxc1ZkT7zzTWOxPL5FXBptOyd0f2F6B
PSq3o8PSxVetgzCmC611Qv0/g+qYDSZG+TSUrA9RCiSxv9RV9hDIscX3zmXjiiZA3FdruzqP/bwZ
onNTTW/JeezEh5Vxu05V8a1SQGD03vseAzbfRR6s3yibkMEZSxsyP2YzR4sCys9qUYNhW+fw5uN3
2Fb1UTGKj032ZY9RGPV8fAtsh6w5CwZZFtLn1G0F/n65E0dqaNY+vAXxUqHXeterY+V8c6VUd/pS
uculuv5688eHkoOTQ9LuBut06UMqT2lyAOfM8xCg89JY+Hpj/OO9/+3ncroYK8XBc/YysYlcGrdB
2Rd+n+hyreMBYrnojJ3buE86R0Ly07GENeA0mnTwk0QN/td70T/e+/rwX33u60v+8zv+1ZcIMXJY
iO1uAwMYOn5cm6ukbaIHqOzuNjRmiFYlxjdSGeeNBlkyjeZkW0TNNzGInyFk6QdMOcM2cFK5ErV7
LNyI7shCYQEVjViArxI9MlOFo4taCQ1R5RM2SUNwYuzaKbqFQ5/cc+WRlFWbu3HxF+D1GB8GrV4h
zxebAifJCkUpk0raHDaj2pXo8I3z33ELdzt0LOtuxvXaBN+/GykYP0GG6xICU+osc1072VunJv1T
gNwzjfcwAWQyBW24KQa6SEbCKgnEaOBMSPPd8MvAfHNZOu4CB7SE9b0yg8sUBhKeED0qhthaN/ww
K8c4BjE+Y8UQ1JH0hbDr8PQ84Eiy6BlaiB97FEWm467gs1MgB9qtyz/11sufBuNNGdMvmqvRZtaD
byE2IZrq0x7/ROUDwU7wNKOrmRtTYMzfp1UndsHAyX4Yy5/zlJyoXdgG9faGHpq+NM6S7eRmMA5Y
MTkRrSJDptvY6K55sHaJhkNFZG14UN+GxtlzSgfNYujN2jTjj5YGBTkjMWEaXp9jK3KfCw3EhBqG
CQJarDD+9g/WnL+53fA0AuZa6XZMxZPDSykxCa4FmQdu1FlwembbBx6Dc6Jzce+V7nOmGR01Lyc6
sB5qaRcRMzNO7m4E9YBlT/NrT3broHMGBsM/a5sbVy0hCjiYNb8Eqns34akHby5Vc4SNZjKrXrFo
djCc2Wg2cZ6SZFB6xTYa88d56p5A+rWM181+0/Qk5mnGKAEwQ7RxJ+gGrQ0bNGHcksa0UwcP9jSr
IH8dvfQ8n0AVwKfyPPPOXbjXE/GgKs2/6IcTfhC8+lWvAmgFaCW8kufCCHPzKOT8wkERj4xnbENM
WYcqaPyqStF8jziyl8dvNA+WI2mhjPqZaTmdzIkIFzt/kWl6sUfrAmD+PYpuIkAF5OqVjiyBxjJN
6WuXUO+YtJ++fpBn31sOj0kbaDnDrNgpegZ91DgHdBsTznx6sZ6EatJMbuArzdznozcc6qjvDz2s
dMvWJ4ZWJlP18pjGNsvZOSkSH9cav7enpz+tZCidtWYHvqxJ6pmph9G4cvpPsbUH/VsTcRYUEuys
O/TrqaJ8y9JxlcQn1zZe1GgXa8sL3tsKgm3i7FUGpbjIXsfFQxqP5UEOwZsFiJgpdtI99Rgn9VnH
Oh2R7GgzMhOWQPIMF6ntglej7vSdtBKa+/H0llbVxMSfflSfaOk2SKCBuXqkP5V2/QuQzr6J0uTa
IWRY6QC+iKbbDylRKUXEZKubs5t0QchoGfU6x4etZCLFaNpNHvI0OegaRiVYRNEpURh/xyLW915O
12UQ9+XogfSNGyaOjUdLCMiT00YPBmaoO/vdMbP0vpjfSfoi7VReR1o5IRPHClHHrp2ix2w5RQ2y
hMszo1twmTwwd0w2DNSe3Yw+R9YlwJuXqUNZeT8S3AeoubpiC7Nv8s2lxaBsWvVey9MeFnMLahsA
vomrPkzpbulUpOuAOoPIgfYchQ5zqyp5SarKwhJJGABuitqHGM8uRjDazOpnsv4ZTr5OQnTAncPU
YRq3GeaVNfANsgASMFk6mhlmO8Nb78Wjb3Xj8Mcbj2RP6hv6BlXcnAqj7/cGkwjXQhSU1XdFNid+
oEydMUL12Bv2nVoGGl9vwFizAega3H83uI3p6KzwHVQracfd1urHn7leyrXrIXWuSRulZCrTZQdJ
1UaY4XORUyjinBgwpDJqcTqdttPyZi57WoSKyWK3QMgNM77NFV+b47Kj8De7ownWa86bnyZ8G5qr
fA8KAA5Wy5pGbOOn57rEbsbiBpl2FXNpHLzaYuaJV81F3/RWVUzwKoRmGOZfmmWCXbrgk/Qh/Ylc
Krrr3Up/AHIbbWQnaAbG2g29Yj4H8QWRMXRwDWamLlOxG1qnZdccmQPoSbmu3KLb0I6LjrP2OdGv
5yQhjk4bOw+eYqRdzEbzi0wdeMV2H67FYLCrWK9Dx6BY1xFj2YMbP6RESNM/z/YoMgrqsu6E8fmu
8YryGkj7x9haT6GIZgC/5dGTw/grt+KTdxkITnlrcmbaMyR/JjgV6mSXSFqmdjczmtbJbA+7PqGD
P2EZmCOGqJ5ZxcSLeG/WYDc/p/ZFRuU6K/RLqITDaWmwNwDZPgOJGDUpQ22VNG6yDXqTs2GBYMvC
i7IxojCi5x38SmeBjhqecjQhAwzLuSD9DYloY8zek1wk4F7ZuN8NeGRVe1G6fYU01m1g3qZ3revu
3Lz+Ro+KwRWe7T1Aox3KuHc7uYgxjp6LxqCNHtubmKE+dwYrm6yTdzNrwqMdoKaEqdXtFjjinR0i
KknL8qlEI1cF8A8jtyVk0KmvA7JR4Vn9h6vw97vMe4HkVRAyoUraxdWZOnUfAL2sJ6Pwkxg+eR8h
7JrqKsQBY2CK4nV0IlndhS49WHP65VnZfREm+5J0tU+zju5c0JQHDu8YZQeeKNAH9kPnGsYdS2G3
FygsnvB8cc7F0/TLDklA0KrDTIULWn7ujmFk45jpjEtjI9UeG8aK0nHuza7cT+VQn/rImi+gKUHS
mxEtYNptJ9fRHxVyaeTLbXEK65TpKgGT277RXdb0znhrzTmGWGbKP+jGX4jjnDOhn74MkapOJPtW
8BdiZ+tWdFf/+JBG/r5VYloTbXyaxDxcXBW9RhMer9xlwtNV5jVxYZ1ZHtGVQQ0cLtPqxSbigdGJ
1DrQbMl6N6Zbe1TNOg0cdadk+yrlnN6H9vKcQ69BPW6I+zrVvtkdpDv6AMVWRfCInGWLhIQ5I5ZZ
gYJ3eoFa2mYc3AWMmyhZKyAsKSLXbPbbyA7OPXoAC+BcHJEp7T4NDkkksw3r1iWB8870xoy0CGPb
DsgxMW9QEpuCXlKFaaZkMT5oeeFu3QD4+D/5HC9/OAP/DfPepYwL1f7f/2MvoeS/GQZt/IwmtkFT
Yh5conT/yTDYRQEYdhUnB8dsMfHMrXnqle7HpvIeebp2Hb0pPwWaqFb0bbaOmIBZQF9YzQWmFEop
xOzZFGcoWpJb37oUuHlmAtWOtQPylTxfuw4ZA0Nl/d0KZWWRucaxn23Cqj04Y5z4EyU8ioHMARXk
tXg/OgPAKDp8IhN0Ggk6QRUKbYtZBW9ZYQ1Qr+vkDk7zQxXM4ek/37h50R6ysHsGhsJcS1An9Sjg
9Ek6EAG7FoK0blw7CT3pr59G8VsqO4Mu4VrG8i/pWjyVv2WpDhGGiNkklUgN8mfVh8Zb1xDBmVow
3TDdOHQ4+vh1fiVsEs0P8ZFE4I3WFbUj0K6MCF4czdaV+Wv7IMEoo1nAwCLA9Mc0u5+4cTHjdPJZ
hzt4l5I2hL4kvIxp4mx47knrcpyPzGhaH3Fw9GhiQ0RyEX2HRYimaJzzG9nHxQZYHo1TEck18s/g
LI3uzh2n+ogk9KJMfHqihbzN3Jn6rDVurmB+/tfPk/Vb7u7yBHmWSwloOthkpfwtf7UAJ1dG6AIO
nRlsxiInsxx8YzXAM3ISc6KUtJM1iiN17HWkrBHRglwD+8Hq4jvaw+eg8IAuMKGQePcPXwa2xFYA
IkPb2+bMG9c/ScLEdb6tx3ki3js+A4AaN0GKllEL8jctSfonbRBHNDx//dj4vX++l3hwzvIPcmGQ
0f/1XoJwhMa3n5G9O1l2h7yU9uluKK34e1S1WCDDsuZW4oVgeiV2wPggD2qx9sOtDfaukiK4yaqD
SAgzLVyGrcxP+xWWKf1b48H2lE1Oq5vLatXOJeIVJrawGWT2T++ldnSWpgWvuEuAjpup+uhZIh19
Kl4cFTQ7d4/4Z/Rx5YIDKEEHksIr34Iqv8sF07hi1G+6St4AScTfqG66PRFF7kHIzrxmCMFXaJEQ
Yg5g1OdQe6Hr4zxhlUhXXUKSYsOZA3i3Z4C2tJBsZ84dTFXuHONoRpfGBUZQh4b7xKbnIy2HW1Bn
0X3lOdGZwywLQoCXsklGMnTq4qVvwST1DLsCob6X3QRQ0EEKatpXBUr6VyrtemXYSjxV9PL3FclQ
vsuBeqMZGElhVpVUSb3zWo/lA1xw+xdLK5ylITg6zoihNiZFRHVu+JwEAqyIYTtnbHY4LrT8gOky
Zp+gBxnt2Leb3axhUSGcaa7aN2xvCMfbO+5d/LuDp+7NBJeLALENc7R6LaTjrTxECmixCA6J7Bzs
YzPtbYUUs09MibJKwUykzIiC0nj766vQ+vNKZEtJTJHlmTpczd/vMAY8sWbhyT14NEwPOtJli9bm
SfYvWW/CrwpSJJGNs6WZaB4zIyUQIk7DAxJ6TvzuoLbNMnOMdfNHbtPnFczu9lJnTq6TrQh1doJ9
j73DbHEKdIuqflZQElWbr/OJHmTbuFurhO2ogugNYRuiDbqja5HPJ13xlZk72IecWeX/8LB/i3xn
YUFNgevNsYS0DN34bWHRbJLrOlNGhxnMGBEA5oM5xeHaITDqTBr8MS/M/FCExXNpesjke7175kTz
QPIkB8ym7S6twGPZS1Avkx2eNIhqS7PSQiaDZ7nqUX+HeY9ycBFCzuO7gftvZcFS6cMk+cZNVG08
ZmJp054dK/LN0j7Qjk532Rgwn5aATTIzJ1LI3rfMvzYz46z/4SngAf9p/YFIIGyPRHWD7qPxW6C2
7PUKR3AdHXqz6h+mLHRPXQNaKTdfHanU4xw6kV+H8YcUaDdEXL0MMbwPCVnTkToNudyr3rL0QfXG
UzalqJhz03rOQY0TtJHR941HUtWa/sWL3wJkCpd+6H/Uo64fzHrC56YJ/WYlcoMiZSGaJfhVpvJB
QfTCZObbUQmEj8Hbwxw3L1qoSKMJ0sRvtaZ78qQfwAJ+7ugIbQhtqw5dV16ySh8eYHuN92M4fXcX
Vm2MbK+twJ7HtnNrp8R++MrXZL0E9EOynWMaXKYqVlf0Q9Y9rIGzWYN6UmGOPWTQTh2uIoiWwiZl
fa4eWkY1GzWZpy9tCWv2XZtx5O8JrEUeUs/XyjaublcREFc3V8tS7v2IIOqacxisvBnFMXrJPbPW
o0bsLf26It67nY2bgnjfbvaOSq8ZFQx6zJIH2cno0r3mKH0dqVBsBw1BKjbFsAKJVsnKvTftVkO0
hPxlRFq2o//xU06eDiCaFCcsYMWaNMHgkuXGAx0HqJE9OS2Vi5K4LUJI1BzftzqIzs3oSsR3hkb0
i5kWFz3uDkhOke/FnMuDmWa3TQbrao6G5Iimu105Gk1zO3KDrVEbpCqolKXgRnFF/ZfR0dMijM/t
D9uo6HzNE1KuuX/TpdWSIoUIBWcktV+HwbEqICn0CeeGBQpcZ+YF3ebJQLL1MOQ0RwUOUxdhzqrm
2HVpss7bOtK2tuNEwyWejJTROvCnXKK2mGL9GZ95+ZhFIxBCh++MAodafXZvKMVWluTch8LUuc+7
iQFPFWjf/nplMUzvz7eVNKVwDFcYgrj630rkyNBoDMEY3DNNHdeLiZD00iBYo+g2V9MsfvYcoq9g
SYMN6VvZtpKi8IfI+N4XcmHI0LjTErgSpeeNF0B+0V3nsa3lkfdse258aEAW7Ho5GAfLcl5UQbAq
kPeTXdrAb+DB7FXdtysAmursBdras92SA95ljNLosoz7HilI8VaQ07mNC1S/AcN5VzeTvdsrQJfk
PENapJ0yyiJjF7JSGEeIH3p76DYDVumTLXLG5qVhMBku3xmb06l2y1MHWxp1P9djvHC1zEzVa8uJ
211E6NVqMrBuk77+kg+mvAxpvLVwmy0+vV0e+bnWtR9yau9InF8jtLyY5g/aF/1BA3WNjHo3U0QQ
GAUewGwH4gHhUGxnhywYFuTt0PNbQpNIIT0H/Ww5IRHjCZIbjmCM5iZYb4SqffngbTJ6Hdp6WVDN
h5yODUj+gdRtC6blRGK6Jh6LGc0VhbflR7aHHVDJ+oB9nvyC0LO2sHry1VyTqgIdbD8jTLpHh7k2
tIpiA6NXk6GMGbAmHZ0i1HfI2BdR26KEQFyN3sV+TnDe0Ply800foMVM0pLwYDetzzF6kBlsxVaE
mPFQSSZhkn94KcIALzHJagjMoynxKn5dsf9PmB/APPz/dzbPP6N5/peQn/+OF/T/I+aHdgPnrv8e
83ONyp+//o0F/L34+V8gP398439Afoy/UdrD8rEcD7M4Ysp/QH6k8TfXE4IxjcT6Kdl//474Eebf
+A4q2WXnFbpj8p/+jvgR/DjxB9vH4NP/wSD6+9kcQNIf1KN/cVZnz/1tJXL5n6ULi7+Bv8v6vbar
m7Brcg8+OrrkgqTj6Pu0aAyfJxdHuh6Ul6bV1SKNwsdP/Plq8PCFlUVCkw7Sc5fJM4nVYX5x6/7Z
LedjbNqvkCAoZOJ7t01SJD/04NN3MCUnWeo7jtAEvZ6ivLwDqmbZ8WNdyPOQeOBEh3HfGw2zDBjl
dUm0sAzmazw6LgKmR0XsJ/lZ6WaGKboygvAQ5tmZiDJUqm6paC5mhD0APqAHpN86AnubJZsUMf0a
M6efWtm01hIGgjokQtq7nwpRRKF9L1PCVTIUyhrNYK9QHCiI9GUwbjAcIPh8MckVJo6dCS6O28pz
lfXpyhyNCwqrgxLyZ48BqfHyfkUT0aTDLg6elYMWQb9vIvbVhn3ddM+KkzCTSnL78l/DNF3J29ri
0PxFvrW0FAJWzh52N6xkrD1JDlYkY/enFDQJhnMM3KO2KYr+cdCzU6yyU1kw9S+YD9jYAWv9Thum
SwyzUIv1I3vKsfT0ixfowE1sZATTJaixH5q7Jjdujdbu7LTZEmW0j53s1Kj408Bt7GnxC16FK2k3
z2Zkv4Jh3+ag/9qtLF1cbTDmYMg6afJu2PNxGniYKeYPo79GeoBx9c5LyXaNu50w01M3zReRTMfE
GZhPpf7gYSHCCdXPyYngU66K+FTBk85SNKQdIHJFJJQ8mNnAdpL6Ru6dBxqbpeS0NRF3q00XfXZO
anrRM4aFnog+rZzrADzkkeKJySfDzVochiLcTgRvoYrWAYC7TLL4zdjAZnKdESOrinrKek377D20
s3vyxjzXuFSRfahU5CfsqyR3+bgRT8srbATDrWtNnCfpD5Fmn3ZI8aFQdvA0VtqMuY2LWszPRr3H
c/Ux6XglDNytOjBpQokaPNRZgf0g7dbIeK9egeyqKYfj7CAwhIq/ai3PH43hMs7OoZsQHZBRbdjw
NG1QHjyDpCwbkThA7EA5ln26IbsvsvhlDrMjI+9EvO1tuSZniB06Mj5hx35gjx9uBQvI3TKpeHao
LIdKvOK4p2ZEuwmQoqGZ/PU7pi5djZN1aeMa0xatwK4OP/EWAwWFshmO2TuuwyMpDVtqNz+ShCwQ
Iim4/tR06SkRYj1+tbvks8FIMVkKOgrwminDq0qUFPd5PsWHoEwRYU23cUZOyqFnTOYLJjZ85mpX
J1yrWvOUllhqx31TE7ySdc+Nlp/6ZTlwf4zRfPPm7jogfArHq8lLQjnx3kLWm5Svhvkm6/m2vIKd
Ph21LD2JKH9fnpjlejQArsoYEwV57cj6NmC8Vv1AagQPCRwFQT4NBZ/AKsdLA0XoMrQ6jathz/zb
xLoUWg0/r9l4PJ7Uk1u26tUw2K8tefbebB9i4f6gOTFHrAmB6J46jm/LtZ2m43H52/BeQJHp1XNM
eZbM5j5JilOCcGDVESjkIGMgSSpYdXm3y9vsEzfeNo5fhx65dTw+m4baLReTV7c7gOa3QIUbM78p
nimrl69jhUEg1eebLu5azXui+7mjk+5rSbMrGRDQ5r1IsMuRPT6j+9+oYktP46J1000mA4nFhMEG
ZQxkVXvhkP8I1tc+i0b/iKARx0G46U0y2SyUs5YcPzw7+FZAsoWq86mK6WhCDK25mDXISGrycVKf
mSRX2iUgG90qlyBzA2czbPI59TPXOQu7f55r/VJx9huXd+2Dbc1H64eTpI86dlTVQE42sxPhpPAx
uD2miEuCZ9rJ8Cx9b63mgeC2o1epZ1hNO4hXwKXG48yNsPyjxTFZIr7GzIBNQ+4AzB5ru/tog/Ey
cm02onuuAVGtEoGkMCJ+V9qHZbHCb6/IYMFQp8LMN2T/vCzYyNI2YZk8eOxsKplvRpK/q7r+Zgao
IsZnK6Dci8X4YUa/YGPfhaNzXm7JZU3QPVDaCa8dN1Frco+htI7Xfei+dl1Fi6lgp/GIJepsbLhk
DEC5uHIKhzHaBqu0v0QqeVf8jqxgdfNgijAWWQ2Ww62WA6kcuD+i+yY6L78rN+X5644zxjOmyJBB
hPiO2/ZsgNTfgth46GNqa4ex8iqarG9IKojOqszEHzW8wxB9D9kYBkxjcXEn9fvkqf7AOOaDGWu4
kInpxATVvdVhMzcHx09YYu/TaMo4V006ZArsaXgw2O6+ZeDGD0mPcz6CK5J16Ws+jgC3gNFNZQ4n
pP1uaTZ5WIGrtmmqsemBAyZSC9PJurBHxuiEsIG5eR6HqPe/so6/nD5f7319bpqx4w65uuuk88g0
3NzNiWMBQYuF//Xe1xtNNH//UFjLn71CM9/6Hil4nJi9xvdk+NIDNdv0lrqXDCx8nWPQKtOyADBc
tNBNmtnwv94MU234eSIUARX2i4FUFsVG4AcuKW9l9hLF5AvBpx9816sIGSLzs8uwB0x6fDOkEd1N
nELcaGYJ6fQDqhmil7TtXPSbfk63BUFjAy1x9gB8G69u+4ljb5eOGYGo9jqZ1AamoKyxOPMZZd4T
JzfQky6KFYku7bGaSkRhy5sOO9CRP26mWdWeZdSMO4oitBholCMaKZkWXYpSlLQHxM1FRG6/z7Z3
iNgFtnXkvjMpor9NJ9Yn1fU72TDrQiNW2GCozpA/XnUO+JYyEzdkHAo5J2rPXGNg39gkgiqcoGHB
hY1r9iPTUr8v7LMrwDZFPcNJuAZlNb0yRI9WM7d50rB4cAvQhr7m3nwNm4mci2Y7BRQ6wnbfMj1X
D3qyZYJDBnS7dVn+RrNGZ5bKV6k5Zzsfns1mek5Fec6cAMyDu5/t+D0WB42MJuGk/j8V9f+iTqbb
96c6GdqizUmde1cXwv6tGViYFcTcKS8ORkadzJRhXdZJs4pJ36IXJxAEpPqxzIiiMaIBY+wY74e2
uotG7QlHaUaHoifVuvvoWcA64Zw74fqtutnlvK7ZR5YFpu/xTI/XSAvvW9e8Z/r15mForwpF4aif
E0iPk5u+J8zlcT+xPA5FdwcLYodX8LOwce4jAUtqNqqe9YXnrDBSH9jQtQvs8yQpV+b+o6R3qOnt
MQb8JAV1eRa/S6s8iYrfNLm+RhergidssAVSYwbaePVckjY7pP32SKLQ92UplTTZGg2/0Kx2FVt4
a8ETsvvrUrs51XirI/3CMjQOYs2Icg8LYge+cAOsiCvFPmPHDw00EE1L02v4mHAzFFNNp3fZWK1X
b8FBLrpqJGxdOdwcm0fchQQYWMFjRSGpSDe2tStXmPrjoPvfHoh+b8y4LvUeYinPw87E+eu3l3kI
a5mpoS8Og1sg26WtW0FdlwOJiexglsJy6PgB2Ku/vr5M2/rz9eUy4RGWbRikCrm/DXpqQTyvKbri
oCL7Bm/1JJLshC20z7rtoPNiZPkpGNRmqfLSpN8Eljg0Fn26ifKAOpz5+MFqoerN5gaY/m6pmlOK
70Y30A7wejo/HLZ7QUxn4TC0oZyXcOzYg4vUfe29djfUpKlQcAwxbkpt3/aooGIeOndt5tmHIJ8+
wsA5R6a1EZSgyYStrspOSIRveZn6ZK2jyaLQRaPY5PYWAzF669MEJwMd6DUUWNTGY1nPH/QnNrLg
1UzEvTMsg9j0VFjsGsl8HUnKpkvHQIHKILTS9+UxW7N+mw39lsz6qSZEo01/aDJjSs/ixPemMe4i
2WwJRdjiA/BDZzrKUT8qLvuW9XUxctYZGRUYd4JXqlbu2N59XfbRsNeRbEYbZYlzNeefy6bt9uND
QSbQz7L29jj2T4YiXnn4bLJkp4b85Ahk19M8f+T61gIrykaGH5K8l/E8K+5KUeoX5vDvM2plOlIP
Id3FFTCKYkXM5Qr2ya5lUU7SzJ90sYpc/VRhUQIIhy0/fV9SOJazFSnFKJkYZNfhTpvEdikVbcEZ
gweNpuPZTI0LISq+jgGjSbqrwZMac28MvX0Og+myfFyZ0xHsTExR03TxqeDQ048OEGuG59GMXiiF
Axggl1GZOMDSOS31H6zyZ6H6BwPU3rLUTt2zOw0fRgkvnRLC6PQnzV8Klo6jnE40hMkB15iTd4x0
J6PongM3eheCv0qzX3VG66ucMdYUoA1PUa/Y9utSDzJV3zXcvYVu02TnnJjFJz3HwglrkBZbaPOz
sulGUvtrEkZbFK5bI50/+qi7WsxBevIQtD7xEf36Gk4jE3dHKP2YDLelIlQqowiut2HJ3C310d8d
vy54juZIYbHli8NIp3JZvQR7lygwY7FnwDc6exlGLhsTXT7cLUevQqjrciTrW5C44YeucfpcLrjl
jJBUgmtakaBeU1Ng2pUQCFat7G8ZoRQgAFCl1Cz+c7/va85GLMdLNTtXwa+/Xj4MS/6r5UPatqfb
jKss/beGcjZZSW0K5oJkhn4ULU/kPJB78o1qjG25w4Fijz1Dh/yeYptOAtoIbqTlhLRcWG3kEQao
2H6Vx0GmHCACpuDcWba/foA0f9TJ9NE38WfpTR+Ji5LZHs+6GT99uYkcNyRFIm3uqVqGbfuYama/
0hnpjbFm+qJnzykajQhxsCLe2E0HYqTytdV1l5zRyR4JEwLdqmHwMcMyiV8JEjbvnZnbZHSIxDPM
+r1qgCKFCTnz6Nyfm5KKXZVU4LpVDaszSnvCKCNCvsxyP2CU8TiLJWq6Ic9HRPqpN8TVgLL5XNaX
aCZtPUkAN5BYx6ruCHXcmixOy5rzFGr6Wa+bVdlE77qb+m4/3Cwds0giDqpadMqIapvtsodnqKkD
zCmlozb1MB+XJdDrspPHFbncf630ngzrqef0nSX6ZflpCgRLCG94GBiBPGiNxMZvg11qtymst+WH
eJxKGw5BRdZdNQ69qTn6qhr2ou2fjZQpWDl9kE+w7Thd5lMRUyLtDk2lcHd2V/0+XvBSsKr3fQr+
gShMCL6f/87emTQ3bmxZ+L/0Hg4AiSGx6A0JzqTEklSSShuEasKUmGf8+v7Aes8ul93P0fuOcMii
OBYJJm7ee853iPh9QoB7Xb7QrUsf6x8Ov782ET3TJQ4B0Q9jFffXKWGcYMdPhrTAiJJ+x3cw8BHl
rCOBHO9q6PsamFO6TKNbbf7hmf+mLDM9equCtc8ypPPLadOzhi6HsZLvg9C4TnCLV4tEQPkOvk1F
GyhOsIMRPqx52D85Jf7D09MLLn+WOlEuQFNm7MVg3KQw/OXpB9dFEBuUBdY7Sil2YstXRuOQ9nRW
DcihIn5vikM7fojt7FRb7Plo+0XJtPuHF/LrrPr2QqRJSi7ly/J/XuhPmqtQ5B4SiCDfL6Xx8lW3
6dsogLKufj+VtE1U++DiJ5RogDuDsxtH11JyLSWiUrTzPBxjuUXp9/KfX9nSwf7rW+QxSV8kBAa6
sD+/MiIuGG/hatx7HYWznp9EJD5oTUzE1EBZJ2wHTVz3+Vb8lw3dSzV9oU/1FDbXwk7edW/8IiK2
R7fmmbTna7gzHe2lVPNzy8ZeJHzxJ5o0dL4Y2uyWWmdp0DgeWS+JvY/YHiw9TL1lH6EY1UTJEQjC
FXvmnnyuDcBPXxUVAY/9A04h7G2vSurbitZAILsdEJ5dLZuHaiKuB1sJdEg6fHgR+mC71FF62Gwq
yjAosgwPpy/gK1+c0SLujKwVUV8lhgakMN8rr+PhE+ICcA/RQzMtd0EYcO5QsFgZNbGRL0ZEL0P/
FNUkkv7nT+HvDg/L0E0G+AYOrJvM6KfDw1QxynmTEiwym+1SoMAnO2bq863vOD4bbX34z09o/EU0
shyRliGWmYakqpW/fO4egl8693wzl3KsUckjbA4nEc9JMTw0tAXw/aXv08g5ZybDEnvTE8OAY2Vl
R8FSrHr7YMyP5G0c8uIC1v7B87r1SOikcJeDYTGwQia9CshIqIDuG/MUtxLZZA7Yq2NjPeTnmd1i
R6NqedxBlltmmHbv7AHWUli7d4ojwYOXDOnuBDZrveyQenrOmV1vvCRaT9mb0yxJM8OO6QewKdbk
uIel/llGVIAGZmfPQaMxYkMyQRXFk+lsxkGyBzNszbdKuNPMA01y2BlIcxQFl0AuFrQg/WKQk6vT
ZzKBW2JSu8/T8Xlwg6c4JkiIBjX9SfFqKnqHoK6VLT7VNOtxuL8vLb3lbICgi9S75qXuOC2bNKvy
mIFG9FBxEo2ZI4SHnvd4KaNSPYNJa70u8pGhP2bWdB615LtmlnsztH0ZdtupVO/okI+uSSF8HUsB
89beT6zafStfnd64Ls1w+jmnifCsjWW7P7rIhbM3u5llFwlI/gEy0t3y79AGzoIOUGZRQLuj1Df6
0yD1L4G00Af+48nnb3Zs6HMk9hBduuZfNk4zoNzKAuOJrBhxAg3vkY/deHaD8mX5J+dOuc//YbX9
u1Xf1mnISdx2RHUv1//0baqRAbkUrSy2Ke3qhrY9+59/+P7cKrZfTi2uY5gWABP0A6b85UniqEpb
pevgICWK4MHG8mSq+ake012FBdZlUPYh1asHYnUwUrHzMfQTRvTvSw+y9ihGWmcTC4CzNnQFCl6C
dO5SmsK9ab26LIRM7lGScZ8C5FOSfJYOT1P1bMvod1kK3yELcZqNz11oPvcJSzVgMdxhQJlREjQI
0kaXYpzPvwvSd9ObqLpbaIi8TDaRrpifI8+6SymRR0HDEq227T7Mw7i3aQMvL9Km4q4cJHLCeSoY
6ThUy7L8WDJ/kWQYxuMVqevFG7onw7Vfw2w8SSe55AABCTDfaM0E2oByhoJKn+Ex2fWZw+M0I9QM
2OE1TFNMRK7svMhR74sXA5XOKojyDclSDFHM+LvN6UKb6Niy8+nH9Gia3krxSUol9kvpvzydXrPQ
9In9mjvdU9aw26tcdjX6etkBLRJr8og2QTA8LSv4Uj/eDoP/n7s/TSUhOe9fsxi9cdPW8Zf2T+Nz
AznvT9+YJcDnT/E69OSb5b+yjP/mfv8au0v5m0FVaEgWCByNnsPaMXxr2v/+L80zfnPo4qFgoV75
d6iO/RvdE+GitefZPeq53yfuQv+N+bxLZ8jE1UuNK/8vU3fTNH49IXts1RiQS8SFjN45Jf95CYnd
uLLTskkPqi/g8A/t27Kh8LIWgEo+BkdJUDz0n3mZucp9EufMFwDR2m0EMd40BX0poMnudE1r0Z48
b76HeV4cHK18V3D31rTXvo0ZnusinAtc0SmT+3D43hdmfm6mErURHh43TGeaEYm+Esl6ggQxuXW3
gcJyJ5JXfSq2qWlisRkRGuuo63dDBOmkFd/Znszb0Yb9PmTqZF+7cMLXXTZvWRUO6HkrdzvhJ/WX
PXD3JYygsrXSenTyEYJGTC4JovTURzAGlBMtTtaDk+zKlKK5xpsgkfnfsgCSFEfsrOX5NokyWEiB
uks1O72ONqBh+qnNLh5j2M9KJ0E3C79oteEdrawVTy3mXbDgwadIJPGdV/RImIMwJjBSJ9RyDKZz
4s4wcXraP3izDlYmoNjlC1mDIbW2gdqPgccN9X06NmzHYpcXVzXRBg76nnN4Cp9btRczXfpbpFlz
HrhMDepx4g+ByEK6VNH8KB0oOYtw/lHqn1mCDn2U99/IwFvPTfBpwAG2pv0N8hFjOv2finTzwa/i
GAd80eD1G5H/pI75nHPm9E1jWsDNuD2bmgda2MYaNJki6KF72v1JDgPtPJcPlDY7tQLAhMOMZ9Se
NXX28KYXNQ8MU0Vs4qJ+F5ifbree2uiOJrR3GmOct4oECosRWqnhReQBk4z9Ai1xkPNB3PgTMaCE
w2jefmKmH3gwOKXgH4ly/ci+Kzq5Mgy3QxvTqLGTE63M5KQvasDbjwZV8E8Xb9febne79u8u3q4I
rEQHtmWdb5c0BwlX1o8Fqm70nHTv/vQct8crb9fcfp0zy9tWofNwu/Ptx+1loLkCMTN3L5VoMkhm
f3qQ22NSQwHwaSvh3+71v768231v11qpMDYSAPzqdo8/rrhdDJMQQNPt159e349bIiWwHUWmJ2BA
sqx+v+FPv95ueHuaGc+JFtgl1XCG0loWuBeWH41htoBR8AM6SPDOUDkXUTL4MdjC7dH27HQrwhEz
4tlJ+/SnH7QXSRha3KCOVhXrUBE07i1/o31vbEXAnmr4dLvP7a+dnCeUFRQCfWgd7YEiVFfFpoIv
Xvu0oZr91J8jrbpgm8Xi7HEoGXqmnYN20M6330SUyc0c6HhOlrGVcgEaecN8AKw9bJDlYMkqspVu
7J1sFhBVpSARih+eHZtnyHqhKUqf/LcX29XF7na92ZrO3m36c4BUBFmPzVtNfvm2L/HBwoiyzrff
WkVPqUF9Q2ffawQfMPPI82wmNuwMrYejzXv4x9/cCHtnp9fHcbkF4MQvdKHYL6YCdeHgnMosd07R
gKHViKAVW8v7Po+RKPyklPUZS3ruJXAtIC6WDZkGM1vL8+1Wtx+6o4wfF4WMIJoM6avpiILFU70P
AUxUkXnICrwpRwvY7RGW2aeGGqeZ9GrPjHXVGqGA7Z1/SQM0+KJiiwUjA3Obmz7nZeugpwCy1lQg
RBjAQq3p0OOKuRjPLiib85REErNw8ZTl03gulh9jYjawImtvYy+3MOvr0M+k27DSHwecINE1JiwD
2wsgRb0n32eMi0M05dE5WX708MOPzZLNNJJtroQG+05gBsX2ReA1RFBnyT4W+ZsjdHWeSZEboLfV
DcSLIdfmszYZ81kP6vnM7CA90Ck9Atb4199npjOUczKhIc7fkuWgv/32ubKOwkPCioZ70AhvjkO8
86LiIyAnrmtXcNTvcwujeNlmzlqXtOfiPlr3fa3AcPNKwpnIITy3ud0+4tFF8JNZ52mcsfIvTvqi
dUrf9lKxyUuYCUIL7V0p7OfbgVULDbF7BMiaLZ66VFaRXeYGeW1jTfX2dtHSmmY7WQESbp3iGT5q
sRirO3BFzRrf1NKnCj8oZHQ15NtN4UrimlJQNGlIPKVISnUgtYVOlgadGTKkce/a2a4QQr3EBC3s
RZDcm05koJ8C8zHa2MxX0YIFHKcZc8HyRxrwEIbrod/O9D03VUt0+OqGDhyatjjefvvxxz8u3+6Y
3CAkt+t/ufntosnHs6VneX97ajoaLuhCqLi/3OGnh/7xa56pjyTURVuMK/9+Jbfnuz39fIOWwCor
16GD7/ynF/HT7euc/bkZ5uE61A2iVLSqqY+3H1LjS/vHxRs09Ze/3a7teou0NyuCG78DMG/CWtMd
OGfunWB+pU1qZPSAmH1yPld5+BmUfuXrWfXZmd03AzbApYNWgiYKxFUyv9KjBIUbqoMaHb5AVgrS
i+0jgidrh7Kh39dB6volZKe0N4u1Rr7KhnSactsoNR2y0nhhlnGAFIqScGZivFimI4JLbbd86B2a
N/n00BoDJs4BS3WItEMjS61LLXY/S9xLYRDd1mcrLSQnCfok+jpZkN3KdOaQKftsxwFgI2iWLqmt
BvqGpBko0mR1wNLi61YPlqvl4QuHTAsa8xvMxa9Djs1aixIXbdcmqzP94poMNaq2eTKsFYm9MLvJ
oeG83O6dQkz+YFXjJp3lHSy0bUqK7Rp3+FtWIpDsYnuBS0vIDqnpN7aR+UUzx77s4+7cZZxqWQhX
Ojl5vlGAW0sQNtaEJuZ94x0Kfq49d4ZFVQSHtI2WEgX3d1CNByQb4dpEIuebZDquRYgWupDiENn9
tCJgc8SAgOi8mEEJyKZFVOGNFRuT4UUtxJhA2SPGSveDxudQx02yD1w661ka6nxHbuOyiDcBHmPZ
kwoOkYLshQb+yVeww9E20x8dg7CC0Cov00KQN7PmlTjswHcCq0cnw8ho8rxjQF7xoaxT5cea5gGy
S59K0x3X45yU23Z23rA/hKdIrxnGcnhSiznXCcnPOU/rt/zZJVjdn1W5G7SiWRMo8do4ASkHI2lr
rs78cyz9lK3WrlxEOWR7reSQDz4B9xQV42K5glYsm/LN1JcJycWVwxWDSADVxlMHgzTreUj3/ZCW
sP8g2Mr2ZZ6Db1HnoVJqKt8NxBrPh3PwZjRD8D8udR6OK/1kzL26tByObezpyO09Ng1oith7FCtl
k8RMmt/HCJG/R0e+Lb67Vg3rA5TnaYq4eU5XK4BWpxf72oYCSQbCebFfQAmILrmuEJDyDjK/WLe5
Q6MgRjsjau8EMYfAI2y4lSHesGZOH5wlLTlK60s8cCxBiNpDvyVVsOUAXUAHtdY/ZrCu+5jQbU5w
jITQ/4Gm4pMCTewP3kcv0rpNZY2obxJCSYlh3MUKw5vghjo2iVWUZEhxWXQIFx3P6eCiJ3OI8bX5
vyeZVYUfjcp9tpKarxQqZXzpYt8N5j4iDeToFtrazt1LOOUVwMhjbbZqUxjFvYsIgvbkvsntcIVt
BLFzmHT7Tgx7A1iVQJ6kK0v6QsfwFzDYstuPy3RhXAyMo0pDaHGm2KnurhKLGqVlWbHjlApEgoJ1
MK35JIa7CMK8j2NDGzaFWNmXCqMQaV872H8MBlfQ8es1VdjOzkl7YORfbHEFW6ckvXcYPq0qjIrr
WM/JeCE3Z7T6gs0RIxYvfA06pR+GZnwdqqLa4Pq7i2JXnum2fJJkBdq61DetaoE3DZj3HdAk72NU
q20et3iHEtPPJl53UjZibcPfgq8JbpcGFTK+9NlWrrYxo8UkWAI0NFGzYyOfkJwm2s4jOnCr61Hp
M/81IV00l6XEUXAMHVvBlkDSsSoAgh1jsHZFGKo19OPZ70rtMsNYCFj2U63fMufX/HYIHwLHk6cC
00ip3IVKCp0ZCg1GMMO9IVav2oJaHXGdjGgnEWM5mvToa7GVS8yYQgrUi6FTyqMaOoLV8Q5S/24G
brCP3az2JxJuVxYMn23eJfdGT/wJk5EqMo1d3qhsO7llTtJoytIzhNAmyq+hfU7az1JASbdGh/lt
PL6xYx1Xbm8k63xmrZKYbZbSLtjPpQcqMgDwlwio0G6yNpOs8TXL4VEbXVyMDnSh5/SH1iNYY0Cc
Ec3up7yv7TVyVrnCpEn/rAf/3VbJq5HXLdwidZTUTzO8BepvK4I/2JLokinok1JsbOD4215bAFtH
qL/BI/YvKC/XzMmDUzCFcjWF1veIFsYKf2e3FwlO3cg5slINeEQ/ibo+1Cpim45qyNRqdA/E43UE
zoPU+VTnnJSstv0OFBlaMm80Wtve9Jn+8300h0ukRT1LTvxUuy07iyy7ih4QUaxnXwKDM6AnUKnV
RApVdpagEUe8hTraTewPREUdRIqiRQ31buo7H6sxarcJgmbWYG03ch3Bv3sWMrvXY/mQD+kl1B/C
obvo/qgY5mgReRd1e8oVy4lufQpN9TzYfAyOAdRoBCWvwmd7Rk2TOwNCgPyhZOdZ2UFMtVkWfgn8
NUwlpnTDWjMDAAeXO2/Eq7brgnymxCCSxYu+mElR+J0FksWr4lPg4toDzBWTO4fpQayHzrk2Tb/u
iCGFhyFhm01Gub2WshDo55zHXOof0pyvH567wU/z5qvKwz1sTmsH/OgLscL6g6V9k1m/75rQexgr
ZKLgB3xnhL9Eml1p9681cv6NnK4Dk4MDI6/3vOPw0lJAtFlEMBFbnALFmllaW952yJpmnfl4vr8N
lfXJWaRyLCLooMsgJWGDmwfBSRX0taBQ8yFqLiYnhkGcGHPf6Vl2S7tACCsBozkdWUVJ9MmN7XeR
x8FKjDS2TJE/0dKFSwrFcP4azcS9EqoJv8uRr6jsjX0RaXBz5/ui4HONgOSHbBvIMxvfWtjw0KCm
ZE9rvY3Gh7hCvBfmXwgl8musbnBQPpawfIjRbCstBdSDJxFTPbmS9V0vk/jQRP3sk+LpwnSc5rs+
qGP8usVbTo8m19MH6B5vml0SnY3vAO59vWun2qYTF36UCQ6zW8llpnBLwPeE4IjYnapl7zvbXrWN
PQnMChaLIbf5YF8gj+iAnbVi69n9ltZ5tcWZvfXSgPUDNBpC23hTN/MLQ6Jy1TtsgUYdHW5bevek
5q0aBkmn3k33sUghwwxAeSsmBbuxDzy/qQMSJ8f7afhui7bejhnJy0ML+EfOFaElWfTSAbL3rdoi
R0V/niJswBJUaJt0SHWItw/F0Rb6cHhLU3hnnlPzNteYAi15Mschh61tZ7BWq1dvAf5ktvtNa4tv
ocmySYCctyqjGPB/U5CrlZnFVgV3BeP9+ymj1aGB18BhyO6T3NsDnHqrhCEgwUitAklMGgVve64/
JM2s+3GcYLvAi3TtZuLzqqFZuZWc/KKcnVNVRh/3Qi/eSmcTzopMviG5gsk1NnrmYaCsly27a++Q
uVirjJQ8QqZaYMp8oU1A4/cDIQFpSaISea+PcWd9NzO9X41xaLOwTbCaGBGuvURvztR1RWp8jiia
ugAqTOnW9japXPzqbEq3i3R8vsCnhF+Qorq1GvoO/NMntP1D576kgUd1bWa9380N9bQ4Gyr1M2nb
x2IGJoehMD6QEH/RtfAjRiCxsmcJ4NNToJwcoBT29Nj2TcyZttI3tld/ohkOPKFZI3GzUvNLR2cG
PP0cH1phPqNyPuHA9XyjFnJt6/fKsIgcNnLOut3JQ2AWOFp4acNyUUJNa4IXKaztwtqIsjojaCQv
F49zOHs+M104osUE4gnQzqqvrr0ZPeielfkyMTldje2THp4dIyfWogET14yQOs3FvmpqALTRSeOL
R/5mEStHRs+4olX6sszwjXZYPgp2OGAz79yGTuBQJvdOpkMyVg35F/YVZuLJztqLAQiB/nh34X2y
Vm5wj0DS3DqtfJnGxvbHonkuveGB+dRzJToqXpRPfq6lD8oAhByVIBgVHgzGyzBPUKOvGfn1fppU
u8LxAlobO/xgD3ESYE7WoosuK/c0d8BTSMvOcKDLHZG5W10wwIbOOmyFwT7Gqe1DZfTJXdfld4op
+GZZLZCnsZsTgdg3dPmj7dCbrx4wauIas2hTCvNuzKFAA2cSlNKh3DDK+1o6mntiE7SyApr/ZU2V
TJzuOisP9cjDuVF50lJGB1lA1Dwkk+ee3vWLA//oOAo5r0khz2mtf4Vw38FQoiUfyl0r04cYTtZm
ql25yTg5kCH6LSu74QyVZyCSaN0l5ejrLgJPCdh/E9Qq3gwkCfAp5hmOk3g/Atld8gCoipYWVruX
9Mk37HocpOCxb2WWvaocr2UQV+yDBsKpw9IRMHoECWj2lC73oUucbyJ7gMQZVMsRtTesaXQYch3A
ugcNqz25HkxcSMlsphsyHgGjzx3VUXsYkmw/Ryj+iqhd9bAJF97LeVaOu9Iaq1tPTW2wgzYRvlu0
SEM5uzu2lQerxfqk9wodjOuzki8c/w7lpku5Yc3eseoA6FoOa3DPuXDjdaQ1VR5+wa5on4B8E08f
senJSAc6ZX19YNbAmEIHhxySqAAYBE1u8oRHNOcU3j6Mbkw8ak8WJ1k49OIMMLi81t5dhMcBp/eO
hA0kM1uXBJKtTZzICiqybohy75o5di3PnjZubGWbaSg5BZbQHyaEi/0Sc91xtqyU0gEs2N9chp2n
cgjJ/d7LdgHTRVayjTr7rVUF64fq2WJgkAMf9z6FpVpL1VEHu8O+q6c7j34zaYiJtZ6KhDOW8kA6
uWxthIMKdtijKH2CsA0brSPYsWx1c2uz9Jd69ikMR0qVXD6HQd3xHud0azwNx3fH5lnPAXLhhgF0
EH0osX1QvzE80nVChqo30HlHo3muFZ5+mEFIQGJt4iN6TSfSOcNa+1zTpDD0UdD3rtAxzWu3JGMt
A2SoKRuUaQSgIR9L2oBTQBvC+ubN4fPUtITYR2PKOMmM8YwO7yAWsm2kJ89zdRcmbXip4fZeY5VW
GNX7dpPXz7mgawCLyR9dTeFVrLa20jl/jHhE0ywh3XDWgacN2ZMIg24ztpSlpp6/YFg6o7M1N3M6
f2UrONumvskZGpWT+oDHKqHHnXCeR8VCCd3q9CBGON6d53ywquR7Olr3fdZj9hncjesw8jDacvb5
ViZsuPqNeMfZRP5X5WhLoE/oz8Kp19YUPyl2ZgewSWh0zWOOmj+W5qVGrLtj/gfOVmevGj/TNMq2
DCef6YoWECzbh3b5ktKP9KEN4chR1nEg9/40uKv089zDtkaZHK+MYWJMJwJvC9EdvLIWr7vI2hFE
vAdkRday5k5br+XI9Bip7nR32A6J9Tw4IQwyu2FXFs3f50E0mxZjblBhB62+BGFP3N7wiNwSqf/4
FV76uIsm7VjL6jUYw26TA5kE7OrRvwq871nnjtuyst9moQz0KrCJGtVA/guRLutju0EbidNY5CUw
dqB9zXJ2lJN21RnMrrzqsyLhqZblk+h1aHEB4KQOWm3dYEXTracBGgChDiBocJm9VOAutomVE8do
bFw9ZA88fzaswtiMVX2Kag9dt81WMaxhbgR6vlGWk5wn9KgIXtjpDMV9ySHC9xpSpRqIpyyFeq2F
IOq7NMSak+1iPKVrS49FW1e55xG0itYVVsExdKeDqF1Ka91PQusrMVJPCIrulWYC+krH91wiezQm
SWIXorOkbS60J30tJMhByx77BjJnNJwqId6yxQEI5AGAMk5VoTf6wRm/UmPCVXGYNtpdf5ol5LAe
miRvN5vyYdPDHE1tm01bjOMvpAu2ahUmL6ai32Zw4u7NuQYFHfpUQ+clv5oeg+fI0qBi18jeDVbs
UvbyzhOFsbfRc++ULr6mYZdvSRr82qaMwKOqC3zXdhgydjD5LcrLlcviuRq1rl+B3Y19rdXoS4Y5
DBBYVSmYNh3l36HArKgZg9yVS+LSCN82GbqjB1/koEX5VsZWvIc2wqFRTR+ntkHbbRpqO9Xy0MZ4
Hqw+gStrMYMqJMk+Ha+Y/GmIL6TZnS3tAjGLqUqd3VtJg8CZ5mHtpsXOpXV8FD3dl0YQtDnYmzG3
mT849R2xb6wQjMc7zVq32nDVYsPd842ha9CmHzzIVpthIEOkG1pUwhnA8QRRmyW8dlcY3hXdzycE
lT1WIoK5+sIDDYi5zoOU2yzbo0SOq1zHOmr0u0zP39lZXWb9YM6avB8q726cSjKsR+0NvXJ96ekU
7CaZCaw4zUVzonA9eojjJ5tsuCLCpWDnd33+NZ5KlGPDEmdBEJVAYtSTsNd71pfY6TI/Kh6Fug4d
oVV1AFWlDMJ2U2quS2abFawre8IDQZdB0x6k2A8NkvPaICfITjOfJhB9c/0q6Zbucg3ycWoPFPVK
XGLLeXLdemfLFo0cBDayuWcXbq7S99BC2EGfHfJ41n1HwJsojQ+5nE52okhIGt3+EKvxYoKw8UuL
1qMdE4+jl3Sje0r0EX5InH+YU/Od2RQxOgezmLAw1RaRw2lMF3qwkTnpn+vICx9Ym7+7UUATxWPQ
nyRmv1VslCB6Ikt31TXOijPwwFXahvk570Kc8VqGRpF8MVP0Vyb/xJKRh75KEoOqIXBo5Cga1T15
7VpIyK4+9i9RxZs2tylvcNotCd2jQyc9eqYSETh7EVxg74kqFR+IWMLtrr0F+DuCxupf3cnZaXo/
XOPGUmsiBDQ8hsW0JtMwXge12+0KbIbHQQtpI/Rht+MsTvuzGd9hB7wxkNi3etRzfJBYYllEGDjm
2RYDcZJT8RG7PtGEWpUfbyBaRMQMHv+4fPutXq7+42+3u+AclugtF3jt7fLtt19uEzPFXuPO0/kq
8Ag5HLiZIK1EbTVpPv70MD+e9W8fEkkW2uGpMf0fN7o9D2dDhtB/PPmPe7pJfmqLIaFKG9hTBsG+
JzCbgnf5J/7x+n48Tt4SdO/p3vanh63r7sSeKd79+si3yz9uePuXNNJ+j4ag39weOqL1xFvx+7P8
8VS3N+52MSJwl/ThYFrfLv7xjkLeynexME5xrX0MeptmAwi7dZyUb8qsNTJWncJHXFPTvOvxCyuN
nQsAYzGaBDOin2aSbpBS37Mppmb+ADDM0X05mh4BE8nO0S3yH1o6YdPcfVSscElr+pYRfmHLH8Lp
IY2AU+ywSRy8GXFGagBRXqOJjzHoCGGeGqr5PP/oddV+EuhZ7ORB9Z978LkITLJ2bXfpHVpFRiYA
C1cT6agrGZ4NxLd9lXxZRhj1BF0g6cpLKeb3tIH91VX2eTCtnYeWZEWJ4dqEC2p3IhtZ72esHSIJ
B7/p22RNgwJ4e3DVBQtq4qIQQNPLUT+EKzmXMKgjCkDv3glZIsFZk3pqn6rEO9ZVlCGCtNp1DGSX
WfyKAKHLGM/92nEyBt2A0GH4fZ5r3t6CEZco3U2oj0QOieZjm5s1pGrGNS4HLczx8cCJba+Vckcj
jSBBZ3oX9PKmQXtFp6MRmjaekeasBT3bVS91tSZVlqCSZthEkdjazfQJWQ47B9yQEpq/R6aqNTaE
DAy4JHSrfM6U87UYBMbkavpKuGvLBtFi4cZOv0pCzoFG12abfn6NQvOpUJS3JSuZ3/eEkBcvnU4X
dJyjlWNs0IDH65roT9L5ugCdf+KtZM0APYnnEt2R3FV6yeOlpyCIDb+e6AxYglCxjnwLv1dsNzrX
MGB3Yjibte61gsexwjH6NATUFQ4Mf4Y9n2ZirmmkuYyj6s+TH3bq88RJbaMh8dhCJ1wZsTOc3dqE
Omo/VrQ4q7EGreAylc/m/I5lbOONiBdsLOvrhPSOlQPcTJ8xejaBzYxsLjZj4zwvauJR5g6+ZFVt
22nLtYyZsGivvA4i3Ow9N3N5tNP2PRvj6zwtgcdR9wlahrOxDUXOSOu625vmySlhk/2kPvwbg7C5
CPZ+lusyLsLUKSy07pRK6Pr+LOiLAmsiFYfmFDnxgJl6zTu6KZOF2FBXpaPuiK3gyQbYsIG7azKf
iYKtJJhzl3UFInNxaGqTgE9lQNMJu5ORad4Hi+znMXKz+5QDoXCbR5aC8B9euPGrd2d54ZDCsdBI
Wzj0/f/8wuc4r4k2LjnjDIR6aQ4Ympx2HupeJmdd0tIaBDhbxiq6t5MoPk7CK/7pNfzNm0f/wxHG
IoXEMPDLa4grHERjlMUHxBrTPaD/Q2okEVnDPUxpFN77Qg2SOIlHqVWUDJ1+BBYa5eWn//wh/sWz
wHuBVNTyLPw8UJecXzwL5PFNVp264aEryTCJZG0dOuLfG51FcGiSV0CsBTJ858mQYXWRqTGi+g/X
fUl4NpTmC9S2ijh3sapzOVxCBDOcr2BXRHjCIXaxTKMINS4BadaBZR9lOzSXUmvMNSQ+08dQXfk5
qMBNERvvjiT8YCyqXeoV7vn2I15+a9X8+p//2X9z7LrmYtbAoSN1JO3Lx/OTnr3TWxm1fRQeUKJn
a2zrSyhZOm2M0N2WtrmOrLk+99XA3rKfQaWUB8iozPfVTNlOmFMW9vtMX0yrdtYfAot00z6MyPsp
g35HHo6578zhEUyv2N5e+f/Lo/9JHs13FgP5/44lu37L82ZS/Xsev/9JH/3jjv/Gklm/OaiZLQ8K
IZZR6Aa/66Ol/puNxdjgatPxFp307zJpwGT8yZE43vjCMvhGVf0vMJnwfsPkhT7aoPPsYQe0/i8y
ab50KK7/tKpKl+AMHD06fijDcH41QahMNHNW6tN+VOXjkGAWD7Lk0ZqmgjiLNel63jbUjPtc6QCu
dQdAl4nzeIm4psKwyUJw1UNJOl1De2DmVLbz5hbiOA3/TeZAHMcmTmWjetRvbvNh8GB5ZBqzmjEC
/iIjax2ds94hJy7ISGVgbprRJ92EAjsouTZbz3jJA2L4gnhGXELnhcdKI8z1GmjDqD3i6FR2cC0+
J3UfH+qUs7jdWKt58AgVIfBiYyGaXZMBl/hNlULyYlOACNuim5qGL9D2DZgkdndEnxGTnuUkp65p
PyYRfee63E1ev4MU0+9D0/0UBR0xhmiRpyb8PjTOrhFGwDihWqupJLqrYBqJlVT7H/bOZMtRZM3z
r1IvQB5GA7aaJZ/nCN9w0j0imOeZp6+fmTJTcb3v7e7a14ZjIAlJYIDZ959WWpaduCYp4cuk9Hzg
9lTDm9gxXVooygVUFuPChAFi61A0DLx5I9AiXZvSo2s2H9Yc/yJOod6UlvYi3KEGyAMBwbzKZ1jq
YYAS4bomzBs3QHbp45d0BNu4Sa2bcYIblpKkWEQDrkKAIOA+ywSo6XrHCYN/Wfqvj4upw8z20/iW
Sh86eXgzpRhuiMPF4ER8tKjXr63BvrE0y70RLqZvU9L21D8hkDeIkNe6qM3NADq/s1ppNhwMa3cG
2kPlRE4ORs9oN2wP0bej7aGHv9km+S1A0+CtIePguIraDVLhEX50+yyW6mpoRtwXK+8QQcjzqC3q
Widx5T+bCYx0WsRdj6nbnWObRM8hRt1oOg7AXdvdLFmmHbMyvHNKzM1c0vhufZNHa2l/dw08ToKw
up4qn1I91q+yWHbQdCvbjPi8WqU2PxOvgev/lGAAOfpXMzUm4PrmiAuvS/5Q8EJIDhHEJXNwpttU
5zJrtcO5TseMJCI5SjDO5UFFiKKwuUN75nTos7Jce+7o7OvoR5NJ+kZQrXICR/aGm1Nm1n7WZDtS
iFzMVRPyUhhaj52HQafmHpMFn1Yz6a+LNmypoU8VwZVwWPlIvfY7+gkUpxFwiLKGsMP7fgiX7TiZ
PUzOodkkg/uO20J60CfCUbMKxU9bd0wOO/3bRA7zejBNspmm+kZ36x9jEfCRqX3yRYlTchu859p4
Tb3jiYQ1elwR39heaDMxcCEMp2RvM3neGAP+IU32BBLYbkyECZseMJaKBX81q9p9OYub8s+YNKoV
Cjl4seYThrD5AduKB6jKFNjrQy9M2GlzHu6zOHjGF+2nF0OhTaexZuIxH43EhBOdPs0iqrd5B8Za
GcWvnGnM0rqETy1AOT5ZHGAHO88Im2uKG0yIGip9Rct9ay7aK36s9cBR/oiTkQhhoE8sbvttZrof
tcsgI/frO8v3nxujuW4b29ogSknwJ827qy59IUv3egz0vV0tZIsKchdT+IjDj3SEYbFMfUcF18OF
WydcnMC6Lfdvso4IZSJaYkm+BbXhrEPHW8MfBysmhZqK0mAGq1zYV4EHu4V8GWM1pem4mWv7wxKE
Thh1tEPBUe9Hd6D7BdBWHNN/LoQO/RlYflekhrvTbcLVJkaOKZX7uDZ0EmEhbWAOTES889BY4XBL
CZLULoebEdkH+3GJD20dUYfYE4/pFy+ZKdl+eb2v/Ku0pyRHMVLTuT84/h4FuokAhip4kOAVS23Y
8UayETMLYA73vlqnGJdRyO3mPt71wxwdRgvLBsdwmgP+Gq9DjGBibCEQiCKhuNkSkle466lz2tfF
5kY3ds+dI6gWjp7MK+F2seQR01gDBNrK72bTfnAHE4nGSLBOWGG9nswvVYbPRUwF4PEboLJHdnq/
kH18nPE2WeWus570FOEJVpKzpacoKk5Wkumwk1eObZ3GMU1usT/GB64Py5tUxGLTOZ+1vF0TqQIZ
P4fml7ufmu8czCIP9pqZ038bndDbDkVyjZcWrP+TJoLN4jo/7Nx41B0Xk7kg0baNi829gLRfl/HH
0lFJ6ePiDQuLmHlIgqefHhpkdhrNpguEd4Q01+sf+hDX286K9toCNF3BpAhLz14R5klVFSKzk6Du
gR5ihdavWhSACdwwZlkJt5p4TfhrgtEV1bTe0dsVuWQ3wZI+Un+jK3QYIgWN9WSZ8Y0DPrea67o/
aMwiVwxE9gPKy5WEM6CCJZuln3cOTImZ6NCylnZIOWa/5Wxtk+62G4KHugl2dm6CKvl0IgKeYfB8
ryMsrCdCrHZh1CekFkB20kecTdEmwmzHTC0jrLAkhy93zWXH5HMCeoLf5HmmLALwKM6ACoONR3uN
MB67RlHuAUrLtQjCB2J+joUZbe2oepiyBTsJutxc9Nk6CuL3QXecG3wktgncXJyO+2LdZPCh6okY
KN+6zclV11r8GSyDucLiu5zmzkPVPI6fHgWTNQF6ZhL8Gc7uiz8TC2YhVA+dfGJeXK7SGl2m5oVo
dcOY04P7im9vujD9HH332AsY7rXzFs/epxPlxqZvXltPI1Gsuzfs8S0clnmDSONOS665KQRIdP2r
TiTkYFLXLxIyrXvcG+HAa8K6gZsgqLHykHUlFMa9ADIDLiFtN2+7gDQNRhv7rAqOUDGdpvZXIepf
YJb2A8JljhJGS/GHNxvv2qhqhiN2uOvNJLxGpHVXDsNrOkvb1Mm7CRGIIS2zbvCjCffJVBAPlpjH
sCyROFNSari7rd3SJT++fcFfA7RhTn+YU00sn2bdVcXwsiSEuyfEKWJn3W3GyTWvwm7e07nxXws1
zIpAwsee8Qq5EFWWPRZx9FLU9Q9twHItL6aNTxQTSTENiQLPELehbxHOFujzVqBhwi2b3menzQ7e
XcXYqoK0BlcO+l8viOUIkuGke8ULWUmjhR0FkUTlaOQntRg7J1/1WV5u0xQ3vdWoCa7NOjsG4Tid
mqr4faG2iQlLOfUCHYAhp8CXJemz+pT9s8BFqjo1OpesFu5ANv9i8ceuA6au1rk4syPO9au8xv8u
kKR4iGhEU1RU1kkVn49J9ZSnvU0adaNBV5y6UxtWfy3SVvzVUi841Sg26o9onUmpMzDy4oS2rjhF
BISe5q44EsnZEsPLdk8uVEst1Dvavv500JdsL5tUS+3jvM/L7oyKUDi87dIKS7MP5epXDk9hrPtH
4ZoQVrWUYKzCsdYX7z+SoHWgzuDowgJJV5r8bd5S0Dx/hVynnomPAM+sdQo4eGokzbHJZYSFaqqN
l8WXbWqPX7ZJXVwO0nv4sv2y6gVxAZuY/Luy5EYeRRoZvHZVnxq5CNOoPlViBOBT67brvGbV7G+V
EOJyWhMZA5tdxBjZ1DQLo31Ou5jG1zzNqPKpbbqL71Frw8T5p0+o1pcdNinzdOFGoCQyTvaywJig
OplyobbFrZNvkH/OVCD5CWpXJKXQx9QOz02cwd7MtMQAQRXAZaFftdJl5tBmHTGWRJb9gJBEn8ki
A9nByNUqChdvKMfJT6LMjqHRJthNYnRHWVeetjCs+fS5rY59Iriblw6MLL2Y+AWdPH2VSXa2agmZ
fKsWY3eTVrnExPDtxTK34R+pZlgLDiNIIekeKX8L00t5GamF6yILhbnAFYUQaN54MZMao/IdLNe5
dCxpIjlL/0i1qlq6XAVBrPGPkE1/wHjfxDE7ILPlYFXldw3bySvIkCEVNXGY07a5Z/O61arm2TFO
RL0FW6hj720d7NN5mR6N9hrhUProxc7eaYJvDRybk6uN8bZmKL1Lu7rZVZInGsusYLt6LkoLby0v
fyisCrFIWCT7CKtC0p0scg8MyktkJs/bcpEjDwky27CiV1Ev4xK8DPrjIj5BDxBA9WJjpUiFjcWF
zIfnYE1BcuPHUMJaUmKPBix7KuLa0WshmLSiTa/GHsKpMQT5LVphnpBiYeziMrWuLPT9gUsF0wmr
O7IeN0Ca5lU/Dd8HsyBuu8JpKwqbdptkWMrV4Yx14Fj84gp/tnnQYzDOvEzT4ghjXz3b5X1P8Pi4
iQglu+9aXFMDgUEpLhX2je8Fayz9GgieQ3wLq4PUjAYuJhTjMj+kJgaKS8JUs5LdL5d35VH2uXkA
ycVageZl45f3qFf9mBvc5X1lK743cAfWjeXfqNcy2JhSmcDblsFT7rX3QUlPW7y4OhlyoVbPC6Yl
az9Lec73dnVKmM4smITV4hjpe9wT6fd+729qwRWoDf79pC+otuQ+2pF+rFrYTVentFkmAPz7y2tB
gaxg0NJxpbbVcoqvz+JKfbCXn77s4rJatM6MEWycb9rY5FGWBhFRSzjbpFI5VuGjxDbZvCwyL2n3
oxiPSYbUzkYuAEok+7/Xc41k8JOYghrnbZcXVEstROPDI0A/UoHLuGdXVvUCCtg/zTZBSCV3pxZV
W9lrg3HeqpLHSx2XpHJj8lbtqyrWOYe2sK/J7fUgS3EK1HkQHqrtlTqvYQ6dc62apnwu4Sb1Zkhj
2EbHnkwt5r60TmYENj40C3R/3yVYPOevNWigTmNSmQdkrwDM3GAYl5cn1fIrTvGXbQi9PIxyTT/b
lHawCQ3+RiEfv+Q6yb+cNle1S0LMNlgeylySFBbyp2MGkeN8Y8o7sTnwL1VryLGoyLTxEFpmfbJF
ReTTYEK5msJtw6WxYpITA7HLX7WoG2Ipf5v6gc0IF6Us9Gijvn0Ss7MrK+vWAnU8JZnWHr3hfZZU
CTD9fVXpwA/yAWmKuNkhA3gAxCpPSgbQJGnYIbdhfcJdYFnDY0m2yRSSE7d24K0R5jgjM2ymo5f+
VNioWgAe2Dm+5gCvCICb9ipM5hKVf3Ya5Ta1aMnHgVDB4VbB5Opz6oVeqRgz9fxI1LJPGxglBD2d
kenzu+SOLt+ovku98B+3eW3EM+XyPaqlPnfZdlm97Oby8y7bkpqLNQipmbUuWXeXPas3uwpFP//2
y2eizCNRyjC3l03nt2jSF1M4GNv1FXGzuAwPp2oIxQ7FGOpKrvdyduNtz6OXKT6XsiZ7H8WrqDzY
VE9OamO5TC9j10WkiiQCTxyooAs58UixoF42loHTkuwyqueqfnJZTK532wQxKQHo0fTt+AB03Jzg
PgwYK/L4HxcXxK3IwW6LEmYOtr/BpkpcHiZoIZF5yR+hN8PTaAp4N968DWMrP0BUbU9uUbkbz6ty
pgVGTHATfgRdd7LyOj5GdkOOMDFqqBTlCJS8nnsDPi5in4VJgQEVUO2Dp/jCoGNxun1jZNyXomEf
d/mvRubN/i+wUJBQNf+/gAVLSDej/wws3HJaov/a/JmW3b8CC+cP/gUs+OIPkDTfcU0D6y+HhKN/
gAUMWf7QbUHWCF5N2DbJKJS/E0986b8ifF6m+uXoLvDbX8CC7fzhE8FmuXwMDiF+Ev8jYMH94pdJ
1IkrcVryScnukujHF8gLSATwgCniNQ7o8tJSi6yLLVLmrGXPQ8Xcm7I/q4tsQEBMTOA/62pjp0M6
HrQC0awchc6NBQnVaU5DbhtHHDUYaGWNzHQaZ8j5dg/LPSszJk6Ufpl4pDK+PtLuFBNELUZcsnLE
GYN/JIbXkg9chkd1cYillFutO2ZwZU11hP40l+bscCXX+WOBTz8RBPlrVnrveLw/6iHsqWK4neDV
nmDXbQXRSsdguKNONG2KBCKzqKuXNlzIBRj763HMEUKYW6ru+kow58JxhewKN/SKdWh7D2OcXNmB
pDMuFgUIkstqwhc2AWePHDZ8MQ2UvOGMeQRPtGEVFfWnRSgTFWj3nnHgN3zqH9s6fJj17i1zandj
OiSmWVmC49PCHSpn2oh7P7EMTnBd48OyRkn6S0wb9MaoGx28arrYM1Z4GtzAntt4+Xhjd4621bBk
r/P5zkmLB4NQTKcSGYNEhsLcbgoTpsKiPwodyYzXvw8+0krLNsfNhE1NTgzFXu6wi9q3yYlOdgxz
ZSpwSqUcvkpHwHeEUPMujyt/DwkcnWk5UG4uHksNyJ6cxQZ8fGUn1nXUFe9VyFGdXPKZUgHyYRnL
VRQ339GpPAdz/cT45R7XOfSlBvUYSnPhmBz8XNz4jP/9NIGeVj+gfIOjjv2APayXqbqCJJgwRq5/
1B122KVV/KBKMpXS+25BgyAK6Bnj5zi2nzhjE5IOsSRM91FSbKGPnYLWOfUIhCYN7zs9lvUN0gVc
cWx0e1q1WFbAcXSCbWnXv0wgv9WsLwsESNi94YPvmndZZ/xEebkxs+oZn25ZH5qhvUTOL0aEaycR
mIyFFBldOJFi5N6OF8CVljgbnxDI1ez2dLwmeo/Hel65bjnvGrOzdmgo4xqxHDrhj4qZyKYZm7ui
+DbKYB6fbPa1QX+AUFs+GW+pyaHyjRxwyRY7fQiurQlDF/pThVy41L2H0JjbVaa3EU8LWHrZsRi1
uxTP5yEXJ80Vd+aAc4K1OJBKY+pg5GRDvpt/LOQlZIIRXtglZFbr+r5LMSrqiT8fjPwBFQVyQT19
ZX72Blh12/VCW/cUgwjDRMKVU1DXKvOH3en3GpLizigQ4jGQr7zk4Fhmiu4pKukQxs6rqhdnFD/6
sm02aU7RdQhwRgKk8HSCeVHJoKie7iwPHVg5lvXGtGIG/uO6rtEs9K19X+Bmt6pRRDkZxh9h+oaj
x7ju00NjtRTKZgIZqaU2XveMmhM1nZ9v8TSGSmMiTygEkXtdSMbqOhdag9slThAdorTmaRw8TrKL
WDDkeT8T20Zq2aZPIZSPTvjQTdYV7kpXEUHUHFQY+/raS80K6Gb+xRd8z2P7XotqDDaa+MPOp6M+
5NugbZ4CkVBBzuNVO4qDh9h9BYjVp8cqHoDlggSb2pCo0s3Q78ehXFal/D+tE3KiTAqhlo22wrTz
eu04FsJgULC0SO5aw8NDvv6VdBpJmLeF3zx3jf7oh1W6xgplxKjNukcznlGtwL6ufUAg/Traw05j
wLqqux53EMqTejnem1gpQJnMeErQvZL3gbAaYGLxq0UhAVScVpQySb7J9CefmiIRsRYC+G78qTu3
GLIcptC7a7P4Z2CAk1TZ+Egea8SP7J4NklcQX5pU7Jci2kYtMeMLj5SoD56GaPhsrfJRr4b3qeJH
WlCgbHMGLdT8Pf98AyB+H/kFIhaCwV3SPrSpeTFQs2Pb91JS/mttpicpM3ejIFIy0x8DHgLuMP8y
zOJ5HOs9Nty/prC4SqZlh8kjMhumVOuuA9sA13Fjf+NmkK8Mi3oiFg9meavVseAPwpjtixed3Zue
m2z1wGDWh9w8y8W2waGqXtb+p0i4V/SEBHrO5zLb03aKPHYSx8zBs3nrFDKfbim8VYf2Lh7sqzAr
DmlivwWx/tMNzFNZEnkRLTY+Y7Z7HcCy9afxyp2BV4ac4JYA8iVeBrY91PymirS+CVgwg2iJxDt8
1GUcHv4AlgVknN/bOU4WHsURxszOtun9U1zaa7Mz9llWPGRD9jNMrJtFtM3OHxBrW5NkRZb3wDnr
WF5d01LjC2oh9I2in4uDp9HIXJhIngjkuSHLMCPACx9QKFBp6x9q4j+6cEQIlqKFYrxy6xXB54AC
m0TCylsVy0dnhq/TFD+GHsHFQ5Ij/KmxCyK+mUmC/q0IAFORYkGt9ObjVENrc+Exm3WDLWd6P0cM
J8YAyw9u8oUWbCI8/HVneTTyHgAHsL8M6nUjQBLQZt5QBfM2SZfuRwb7FXk7teO+TRNsQtnbfbMy
9i0eBhhnz7twMr+HIwG2YWt95FbzMECfDOMEB6BvBbZy7jz99BFOaLl7k43WS2U4T8WEUYM79d8T
N+j2izee2gU9Yy/gyGvtI0UbULlRQ0l+MFovWk9T+WCV5qO9RFceEZYrI18xdU13fiPuDbOBe8+b
vOLZr7HBr9I/7dFEPh8nr9VCR9QTCwQnv2pB0BEDVNzvkGGQ7yjBvZLZ/IJ/UeHQb3DNg4beIXhe
4Dt6GTjgmNc4NLC90um5kGyDa4YU67FEe49HPTeVZh9iliMq+wQh9gSvAwpJvLz4E9bMo11xxr/H
BkSNZBE/otTc44GSbZJR+/ChKKwrRxLg/OMIl6HLIrFq6+y9Gx19X1aohVsLy+3Rg3+eknIXkqNq
+wWutPi/9L1ZMsUvngWpqlhT139advJczNxymqb+ac2E+nr1i5Xq/japEMQXWXZdSXguKDUuB+ul
HLhco8p7ZQbmVN5LPMAbsdzgDdwbV7qo+W562d0sykpGFj2KPIAg1OhbKPY8ghL0zPMb2scTMTkB
/g2xVCXgvZxPH1aF4MsMUblbHwsWAvaYPRvS/s79nt8ONsW90MCIiMhKuAB2+4wzBfq7XH/TNHBf
C1saBC/4bLV8RC+9t6kqBYMfd0UwH4WBbjzZiPIANsdhVQoSna3hyfCqT8e/J4DjfXS8H21Ucvm0
43VK7AnRbsnNHOUbqokvgR8hyyFLpHURwyTguJ4VNcCOMH3gm220dDJXkxci7jyQdn/sdbSeUxp+
z6wU1Uv4J3mAt3gAPhJFf2sEWNfMwl8XuX5ltUDELXXthZj41oQcI6LpdS58SUutnxbPei80cVVi
44jfMxrJTMD+5z+2U1CuY22XJ+P9WIZvTjnNaLqiK6e2uO9KntGCz0JhP5PKChFD2JBZiP3DsuEb
mGnAzau6DxhY81fQ4MyiAatKeAhF4V3pkKOLoss3D06W/igMg7SU5RTmLg8tD999Yib0ELSwwbx1
580LKI9zxYhcs3MPnLHcyeu8HvERljwEr9ORFEb4o/rUYxccSkDxHkoLgUACDYF0rewRrzO+uwv5
AqdYcKYGdbSjZ+GB5moF2mVkHTzO2vItNYhEEzXhAvZjotXmKsuiPydv/OZGw4+5736aVH4ZaX9A
lQhXlc6xioLkEQkM+SE9oaewlQa7Sw64HT7CM9zPznhNXukVvNoA98nmvQ9bj3EHAFu5J0O8wpX2
kMTuN+wryParf0Udj9jZyN5H09s4hnfAuCDEoyB9QLKLKrHxPqOOophejDfYb9z5xgCrPBIfHao2
6vFAf6l84OEjM/4se91bQ6hHtCHyoyc0c4+rGo///skuvQ9c3SPGvd6eG+6UL3jauvCnCAYCQcSb
cfamT244j1bkAIk/jJWJ+HhcFx1lvTJKIXCSsuCm9cOYFD7INLHpkYF9Z/Iy2cUzBiA8/rFXcbK1
ny8hkw3kzpGu0V8S+4oBwa7pHVSyziQjEex12ZvwXd07KB93ZkUm9Fy3x66emAS1Yh17yEbN/pow
NhjCYwRpGid+5IoYN37a4fzYWnDhmr6+n0fjVa+870GVXBN3KbVqXGBIszYC396sFXReGEWjZh6H
mGsKRs+PuTUegJv3zdQzHlji66jgDlX7ryYZnLuyJSzZilGt6K5911hk3HfGa+pGW+HBMQoGeCVj
fkjc/GoKnpMR7a+QStzeJo9SJDwAEX06GpEzbYNvm4VaziqngzVzj/IBxVfB92A0iPvCOcgIsXqI
njVdGJvCpU7Wzl6A6fu1JSlAQe6+WHb06sH3KkeXOBeeblW/7srsZ2/qe6MergsTttfwM46CH+Ey
YkTgfPSReA1txtuYLTD/vifvhwSD6iHwvGnjxtV+IgB63TJCinwsVQznMzGLo2FM1018Nxk8L8Og
3HslhoJZsDesngQ7BgtTjp1jP87lNhZFsgrL6rmtq1OXoFlP8T7DwbxuYJhlfxJ2l3BxThozvuh7
1NzZaQs5p+Ix75Py1sXQJha0kv4c/Uw8bG/CZ4fnHl7jn71EMiY7dg9FQJKMRGHVIlVlBtVMsCxb
CWHEhA7wcg6rJqro69OSz4TXV+OasJjl0EvA7gzOhXdRXI/HroDa51fVD/U5VCKEiTc1mgWF/aqN
CtkuZCnYEQ0qEvkFattUmf0+0SZIhkNfnX+TAoSHwdBQLM3Yqulm86dCf9UCOsa+x84NCb5APJvX
o0BlDHtzPRNrsNVkVT/0ZUE/0sP3YaQ8iUqLOq6w8Tzs0vZpkIVgkSKA64dpt5yLMWOcHp2Raq8s
0GTuLH0+yOxo//m3hfxfjoMWA8pGfuokPqRaleHxZarp51NOwdIMDhadViHJ/gVfVuslAq9Nqu1r
cr15eI9QO9TfQq5nQ1mV9Z5zU73bnT0UULGEn89NyFFbUYj4oL5valscMVo5rHtDPPwblD7GWgX6
mVEFl8daHZW045nfdhDiLsdfHWt1JtS2c3dQ62phZX7GWD861GDE3dg/qhMv2UvY/shDc+kN6pVm
Gpl9+tkCB4lDoX6kqaCzLixNRtuUO2an/uhIMfFa/CfUTuzCHRZsgqxd7gcOvY4SSNERqAmLbCmX
TWfOj8ozULn+5Ylw90u47M6Qr84c6BAuKOPRDxbl//HFv/0G1XSlPswwI0yT5U88n7040hlDDxa6
bdk5lCFi32jlQbSgVY9ZlsbngzspDOm3q4aADTRa6uB9PYJWHd2W8d7TlnZnRYWxEAkavWs9YVCX
Iww9AgDdK3jG0avUTyr14T6X9ovqtwxBfZeJRd9VujOAp+Rc6KOp7c5vlZe1+qTa43/c5vfVgnYL
Oa/qCQOKOgqFAfUfOoc5CfdgByYOAH8zMeQbRI3pZmQzLK7CmeR0AJ+pd8YDwT3rBctDUlswv1PQ
2X/8XgnVB5Fdrf3CImhXXpvqK9WvJRTKY+jG0LAUzfHck+TRVz1JrV62la6NsUy9x4XE3WJpNO4i
hJau0hSq96vF5Wr9rYuem+r1hTLowZd1EHmwzx/pImevvXa4J5zPalGH7R5/2uPlCld/T31EbVOr
oeyF+jDsQKU4TG68U6/ZqrOrd1w+/7ULqnV11lTr/Bm1fm5+eV2tftl27raVwpLVS2XOKMrJ7CPJ
rqTQmwcDSdJaHyCwqf9p+qT+hWYLeGvukhY1nNMyG5JnfBSmuxXuXbF0Dy4x3EHpXZsZw0Adz+Qx
RUaLSBeloyPBRmqND0V+VbYTChUfVh82+HpzsDR9U9Ua3LwZWEYtSr/sTnBShb5W627mmRmjPZR6
sLNIUTUDY+0VA6x2aNgZhR3e/++bhRdUuxEJaJpVhH6K59lOoqtRLnDQ5img1gNTlGKtmr3ZNIe4
0fcI5MYQEyQRXqkXwpAHhQB2Fzl3aIXzqoXCgS+rl22ThYvaGa4/N9VL3gUx/vrWr69f9hxPLvAb
pOjp2gGf2ql3fn37ec8Km/7tS85f/duGy7de9vLvtl2+Xb06CecdrjScFgIAt19evHz+/HUKAP+y
+wUcflfF3ct5d5eD8+V9v/3Uy246SmBEizOXunxVQucyELFHRYbhZioZa781p7ivTxBY/QPBlLga
/g2/KBBRLdQ21VK4jFptp3TXB7q2/7cA5hkID1OoQ+2ERIOiOaODSD5j+THc/C/raV4JPBhDBqHq
vl/I261a+KoDhPL26TeVzFA2HhQy41z00DoPuK0D3X6l1LvkmVPTEJhAqjd6MkRxOmM6tRpCdOkQ
HuzU2zJfBhEq2ijStwrQCSWqo/cIR+JCHBRKm9mBpF9ImpVa1yUdQK1ChnjPwQ62hiJnyYtWtRhJ
YMu/NFQqY1yE9SXehUxtJLWCcMEE/Bj4f2mx/KjbU/VP68u2ptFdZqFjTk0DBKszxr8WY1g2p/O2
hBzqFMNxXWGyvGFAR7ePasaS8nzGkqGgWoYkGFy2xaNJHyATezVj0oHMsWX060jO1bT4NNUZVuui
IeG6LIOtgtcU2haDjMCblaSGC/o2A4iTuxFRMZbjulouVEud6S/bLDl+ZO7zmahB8RmBO7fViR4K
amqd56OVZeSjMPkLIie+yNsFFBD4R/VBgXGxIuOp5qz8igfJt0vj+ucQV9VWnUEbL7vfz6jamBQl
tVnGqr2mcwSWqGn3grs8ibuwPOS5DQakuEwGWQ/nJNnVuCUjH4b9OaBtv6rKpDvO4nugS8qNpHVe
Fv9uGxWYgxa3xj4yLOg5muToyAXpwGTQu7gcXLYRONmdkpDqsq8H9gYNSHda4g8r9JH99dhije3w
zTEWSATqPIXqFKlmzy0kMMNoh3EKff1yJtSJuZydqDGYpLrzvFan4LJQyOhl9XxRdgLW7Jz+VKdF
naB/d6rOzI+SVKOQcpc6KRXqMLvK4fTKK+18itSV5yWDsy7mEUgkcuvTICvqszsf0gAh2RqPsgbC
g1UcHUgOFqNQwIS0+gxAErajPGyK00P4zAAbQa6fm36IAww2/flaHUJdHsfz8ZYttWrYA3PHGABM
Xi1xYnrbNvXe1A1SXTH+PPkLqYlcUOdrqRTxUZSSEuIBTQtphQh7EEtPeWeIpGO1nmG9EulmepgK
lBcFXtYr9eoi7xRBMWlbREyvqi/VknBaysVlVbXUNkfTAB4YQKieFsnDoMl9/C+14v+PWmEYyBv/
L9SKn+N/nX427c/5XxSbaAD42N+KTesPGBBE2UhZpONbLuk1fyXauM4fFCNtBDCSYSZf+JtWYfyB
rtt1PahAputaNgSPv2gVlvcHAk9Xx/PIxAJCN8T/iFZhuuzqX/SaxI/qruMRQcgUyUZNzOu/KYlB
MYrc6pHa4G23bqIZg10G4fAZp2idNA137JAKLRlO3bbOKeU0CFa0OM9Pbd6BOwb1c+h3j31YY3XU
JSk6sxH5BXwmEMaMmHSv9dcJACZqRQQXXi+NUiccZmP9tiknZ2fMC1ZyjsB8jWyd2hfV3vrGc625
8ttyXpU5Qo4ylz4K3ZDv7N7PN5Y5Q/SPrfmppiCRfDRemTy0tplubULiinwZr8smfTVL2A2j5tdX
WYuCqCUiBo2kpklhnL3HKPLeK7ru1huyZ69abmaHeBo8PXH0wyFB0/VXjOABvlJYTWgNf6G63+Dh
3tc9kVrVhBuLZp86m7BWfJDafTjld0PsB899YX9iUfleU0PcA3cP9zWVxaom6wcTJm+l4TzVw5x1
04L6uxkn65sGM6/SJDorwf4BV+2mJYQBjDWdcE2ay1A7NtQgkwWxFrYzOZk2DXa6NbP7MMn3TTi+
zH1DbWjcE6RV7M2RPUOrGFehDHOaY9DKstRPgxZ+C8lMXsEMfm5QzK0i95lMdDyyxvg6j9rgBMFY
K6IYTmsDfdeWrj6Gv67KpdsmA24IBjYM2ggIWfSYFRvMY7QG6nQ0GxAwfTZzEDfNYMf4wxbDpm7N
dzummqZjodfj24qgl0ZNzH3bdT22dTDsk3HVuVO+c6XHA6FcV5klvnd+X+wxtC7Hrnws8fFdaflg
wWlG1DKE0EdzfV4pV4hRYDSdBMgzvMSo0K+ylxyzSPRYsI67+aCbHI7Gp97cThifDTa2a80r8lhO
SnREBDFscOvwNhOBmku/vBZRxXBnybZewiBxIWHpqUM1OsbBDSxrce2lHfQbg/CQGWIKBn5QVIzB
XyO9O5nptNUmlzLCwOEd8hfM4h/9phG7ZGZiGKen2QPgsQZETcvIpYE7PYRv65rJIaz+4JAutbfp
cQyNlldzoqs1dranD087MzODNbGL3eKdujyhirnUR/zX1smENUhIVXq34CdYgKShzI5BYwiBcvsG
lZml3c1x+q3AU9f23Kusjqe122W3loOTvkNxfJygb6R+naxqKlbbaBg/hPhWJcbw1GtvDB0SeVKX
03+zdx7LjWPdln6VGz1HBdyB6ejuAQl6ylBSKs0EIWUq4T0O3NP3d5BVN+uvNnG7x3eCAGUokQSO
2Xutb4HH4kN1tEMKsPg69bxJ2RJ/kV2qna1xWTbtHDkn24IICxCWsoZZvTbYet0Ie/MEaAw8Ah+B
05TihBjnOeJSuHqhTtOYHqtB7MrNDMlYasFkOUV/q1qJxtUM4bXaHeFZRb/cUQTyALnoQdtq9SHE
BOOjCzaSLDtU8ApIfXIolXDxoKgYiKPSTGM5tkV91fDAxQM09BxBClmRbbJDIUIGg3+0FvJnPfOb
0Su/IwNJgtRjHhdsT63hbqPHudAkOpGye/YooLi45nBhDTkcfnjrHh9poHfyw6nA8qYeBvVR8GO9
OaLy10DNh1jSFpiYeZSTFDHRnQvzGAZ7Qidr6qwNyQnlAYPJbXLxWLAq8Gmt5+8knjjbYk5/VBHS
cztqXrIO0VAo8n6LWZY+cjuShr4Af3S7TLCDmDQ61dtBM+TR/gk3OQHBwefs+ctxngwyaQBpisTP
r1DVLBgWMW1Md3jOc5rGuVXTTFfGVURprxp8XvyQxgKDGvSZ9pHp2SdEw15gaMPJIgFsE3cdcET3
EDXVh1cRFh+W4mLqGuat5F1TUFEyVuhI1CYQW9AkZpW9t8S7J5QCxiGB9+9qAxc0sRGi5gZqzeyh
6htQ6FjytsNU0DmV3h7Z3QV9SLFz1A8h4yh4h1StsbAIx839QyaMAM4MWm+ghTtMEWRXfzMtE0p3
LPFuz429IanlxZMlQV3WfPUJgUcQu9NO1MJ7xjjM5a3byLvM8O8BUgLDRdoa2FUdYrR1E/Z7Iy3U
qsO2mkQfqVYfsTYwqCY/oni4i+pm2LJZHALNqHadN+O70wpiNZxEsrcF1z2goACex7BFh25bVtF9
plsq+lSIvZN4PxNXIz27MofDUjpfO/ws18bozD06/nozWaF+PyXNwbILNkYFfWVgj8YVhAHiJ2vA
aIFd4hE3gEIooLNp61vm2vWDO2jJtcyjQ9wV4NRN4gNAs9wmoEOnkW9ecZqfC6PNbm2HKzZlVtEq
DT1KpIW3oQckaqXNRbhJBvLf+4Fr7xxpZnhHANl0aKT5czHJWKInhpHYBP1tJk1313QlbpuMoann
9ixJsOWCS6xdg6emq6avuhLoZQtKwGQkEanXgQHgYh5K5Fdq3pJeuaf7em9TwFKhWdoOEsCOpHhN
Iz4krpz7WDmKkIUAO4jfme0JHVFPNxXD89S+DXqLxhPUIE2ySad4hpRBtpOBFTF5giWRnSN5J2le
Hlia8YJxFHYNjayiLyShNNq4XW/GhU7vUIPcItEGc3Q8BQJPX53Zy9EekJCj1dk6k/E1NyOfnaBP
Wt0EQrN9NTsNoZyPhXZGWFO1DDU6T8tVjEgpme5lqS9Hwwm/05YnNovGwtYavXBTjh0uHhueOu8n
BuRUP1pD8tRrdPos+exO7sF2cpNGaNKrjJq3xfRQDxn0X3qczLM3JqgW4BN7djmhNBlQvFAIDJoS
lajXGT+ZmG3DmO9TOWv71pH3RWocZxqNm6TvTWQf7VfLgsXrMtpmYQ2kNZtxFbToGmfjnQjczxVB
i1fM8OtURiW9P5sYKzUVXiBGJKITszlR78C3cCaUlhOeyeSsNmNfBuHs1xtiAvdJ+rVLdKrW6WTs
exm/+HZ3D6EChjL61C0iommbhTNBb9AUgry2P9fakLJpq8Qm8QQMe++hhQhyVxliP8fmWY8hhTLI
sTbR1NCp8stMXPn1iTxGIkIgsc06dVLe59ShgoSltCKDCqWqkOOk0BPWDvHxeGJSxEZaJdVD2+Gr
x8bgP81e/51u7rMDFufREOm+RVb0VJTPFaA/tHpJd8kgTl/GGuyhFNeKublgbnwqF8vaQMT1j60O
eDrq94kOzqsgRfKxthuJh3BhRI22nt3WgekQR9p6ln/NGutHGpbLc0Y01tTpz3I6UyUeoBVzAJ39
aZ7m9H50iZa3J9haTLgD1tUm36HQphdDRtuhblHfJoRrCLj4z71dlzdNY6KvbDMgKMhgDEx4I5rS
OoV1Lwga05m0RfjClFjd22Go76MBTkIsJvdFB1VygpcPYzglHYnitHuyQlPc9c3ylaQBfwczjvxF
OptPrJUx4BbiRRezeAmzbK+XRnf79SU/huU2kiY+z/VGxL39QhoLazIkuiD/Sx0RFZWpWdPmnZVL
cy/jfvpEdy7bE3ScgvvjJcST/V3MtE/ikQ/X7DVexfcOu19gTmZJ8kyN67t2EmI5cQmJDfiKBY3K
OSEmh9sVM/+Iq19CtU2APG5K/eS5FS0vPrfNtfFi78kwMMmDjP6U5zmgAKtF1l0b+8m0b7ObPbgS
pZe2aOcanS+xGkZ07ATogQUGAep6MNFd9+pMiUs+yckpfcoPEiHjAp0qCMvkNY/m9oieGWGU1sSA
t5mhxxFoTFIZn0fi9ewYQSAAQdjysvriZGG+01RCU4yJqDcPAN9jmLWKDIHAyr+U9GImZq2TAYVh
3GgU/EC5R3V8FBJQGay2jcFy4Vi2prxnw3ErCY8uDKQmDdEEgWSyAw27ga4yoGOS7j5OaFin9qSM
mu4L0CgSP5PWBQEA10oU0b4FaopdyXiniDEEhU2qHMgfUoMc+yK5b3oFpogUogK4qO3xjgCumBXC
IlEwi1ZhLRhYG0S5oC7IG9/OCn6RKgwGvM0f6bdOwTFYi7ibgYvZg5shrBdH+N3FVUCNXq1QBq2+
tqZLNKLfPDRLeRCxeGdx3u9snJ581PKc+eN7l9XWjeHm0jaK2mOOFk0HwB6+Qnywm5oMR2fdY1rH
QTMhCzjsK93sZxGPJLcpVIgDMwRX+8GEIeKxNtkQ6Mfm2PI+hMO9obObLLoJ9EhTI5r19lox3uhN
FsfJ5NYFVpLERBbaXyIB/iZKugONoCro4ZsYEaCTllVcIMr0WcTGF6/mEykUFmVAHGEpUEo4RHfl
Al0xHPJnvF5XrQ2/eQqukkw00BVupZv7HwBj7pYRwVtflCBZXPOL17BBzWpwLTSKUMUrhEsCy2VW
UJdB4V1osC87AfHFUegXX0Fg0NEiTXHYReg5qYc032peXQSiQwFkQDAGkULKdN4+V4iZhrUJ0yAM
idFTeULJzzqq9ma3DIdGIWoaWDV1/MNV6JpeQWxoPE3HVIFtXIW4MRTsJlTYGyDH+mY7wcJpFRRH
KDwO1jsSZCHmZAqdM8DQmRRMJ1FYnRZpsq9AOyaTxAvFQCz/QHiwkBjHEC7PqAA9aIxJLADZM1b2
Vw+Gj5PE5r2tsD4ZfJ9ZgX46iD+hQv84CgJkKxxQr8BAI4SgRqGCyKJ6Y3nwPcPAvsE9EPvU/fHT
UfyvLzq0oShLoGMnHsJTm1Z/nhECE8Hp2iy29ioUsGjk5toAnYa+aCIvKwvgm3brsGppjF2aGQyS
XW4q+DM5PXWSHYyskDvHIEA3dXv3bjHNOxLXsqto3x0gjBcYiXdWQwBFKlk2ECJ4X5qAQFkdNic/
YXyQDRwTOUrUMJYN2ydkSe01IPlMVnlZf+eQ9AloJj1xRYZcoeDtNNci9d05SSNEEmug/Ju1mntU
+p/wCzUBC6yPMq3fFwWVYgB2SCgaqawPrMIIjwVfn1JaLXz9RTTfgfClBETJ8lg0TeAsgBS0mn+O
3sgBI257GKSEycE+ddG4mRb9q1ka/nnyK4K/RgvDdMxUDjuTmTm0rUtpd4+RCcm6afOvdPJrVJNb
ra2qPalzpvc0y8452rpb7XIVPVcjkIp1rBKyCq3NsKisGJt19hLhTiUhqrFnVHiXPGMoZxVm6Diw
onhjtkEyjH3QEG/p5p1/WBD4sU5BGld1xh3hT8btvpunAxvXV2aun8PMS/Az/9YA29mkutykHTd3
GIFetkbqVKhmj13lW7t+LGi+6vZz0YZ4Z0D5HhY9Bq0/fc5jbAyynw6GQQWt7UsWDMuHbZLVlTjJ
t5AFOKEPPky++Y1GAuZNi4n9llbhNzEAJfaQb8M5ZTMh8KigTre/D+zDQSa0O8upO8rb7zbujI3p
TVogNZZoXjXlO6tL9gsChh1bv11VROjR5INw5XPfVnSmJkR/LIWC1O7gshvicZnQhqawwGAdp69J
x15GsjSA6ZSFIDyLbFO53xYy7b5mKrdT0L1u4yB38LcsGiI/ylJd9M2weAIiYkqQ0uQZomjY+dby
6Jbo2QYagcvA7hW8HZsDegIobEu2JZSzdi10hXIStkrt7LbGwqLJ6vTtOBH9HOXp+xKzZTYJb2Mx
k15Kh1DuQsKpob5GGa0OX2aBKA+/9Od1F5c20gs06z5kMkPDMssA/khu8z6vWwkPwGuUs2KMm0/Y
FXB9VS50h2gi2vRG45QgwEpq2y4nJGsE1dFhcgREVm5ZTbQHu8cdrNb9dbpwFTXhhe2Z2Ic9ty+h
LyhtiVJA7gSZnlsGmyWmGGBxiDhH4FrgneHBDCcoQe+pNrC9H/WzHbNHLk1ihrzi5ObPmiG+tDPc
WsAPqGMbrJ6OGUSqVIlDHr22HpFdUDjPEL60IBsHcxPlJEJFdvMye7AsZVo84nFi2gZdzfVdkMRW
hw85G6e7oZrLQxRG38dcxliS8mdbzvnFTNMbKt4rNGPz2nYQono23uQLcLmVE0UXP4vnp8JKPssG
9K7aauRdfelgxVzIgoKhVSEXkYY8hyECZkA3JKHU03OyeLuRa6RL/fJKyN6m9Qxx+c8Oxn+og2F6
ysj5f+tgvLdvXfavxtBfv/SXMVT8YRm2baOPE47+vxpDhYtv1PUMl/xo3J9/dTAsjKEYf3Q8pY7t
2dbfjKH6/2PHghfw946F7tkCuDZofVe3HMG/9q8di9yiBzuHMdpQxMkT810Ttndr4zFUwqbf4oD/
z6+t3cxfwoLfz/W/e2oWK9oem7Zs7cCwCmKj1d+vVjHQ+puI8dPN4Cb2XBcA7fJbmI/VJSf2ZkvA
0IG0Y6bjsX2Jx9fKq8xTySJuN0DhQBBkfC3Q9PJcDLsil2fMAZ+Lsw0QOaWXsLHfpNRKCCF4LVG6
Wo4cDkoZvFgD8gK/fgm9+EstiSRsSS0jBu0Tm20C8hr5iBuBhVblRduxrWb6jcNdng6vXgmmMG+x
N6YUCXs/FWxyAPBDH9jHIWubutJ3qL9JtZwjlff06vrOG/4li0CjCfYCUndmZvcs9FFnra19LRyA
MEXvGyepKhTS+mEwNBYsLkr+zkZSaN3bExw0HYQaJL9qm1U20ZKeKx/0Khz2fbJgbqXKZaNDoN1A
ClS3d1NPQle02bjU5auZsgNzhDzRtv852pAso7F8zvQU3KD0ZYD5CEYitUqPxTgRHq8RH9TO9c4Z
SjuImKNHE3YgXoNu+6YWGqWssbwvh5ydLMUUPACkUc4/QuaX/eDBUbZTO98vIrrSVHv1o8LfVg45
HkMLVs/50UfsPmxd7+/mhHCYscof21iZf5kGC5q94Ec+D6nxvDiV2Nt2fejc4rag7x6qBpq3hgy1
jIgobJHEbvzWjXEedvimtDsvtU5Wwwbb8q3vkN7m3ThxHSSG/Q3ybxaEFAegxryCsqoIddIdQnRb
utAuE1TsVoDc00BzI+SVxn3Ykj2fKx+STTcoq2lgQx3NUoA35BI1uv82kI5LcnZs7lUtpq3BBhj6
d/hfZZCKN80lGjbX1aShPKht1lzpohUBQghsahk+KJlnfHpV/VAXvhOUXqpxSbOfShz7YaFucS6E
vLiWQrT21kkmyFWH0auAZlWvZeVSXzXrBhjgMO5r1ulOYTE1UtBvQK2Zi3iaZpKWIyZAoK22Ijxy
C0wtcpkWuqY7Unwjc3vLArBhU6djjTPj+4LqNc4QjeobQCn+VYJNG/c9b4t3okxAfzBtDbb7lPb5
Bzs71KTiJEtS5xwx4yq330qXed7tErEbTIrIozh18/IjHaZwZ/U3G9kqaaJVMMFcuRkAXcwo/5Zh
LdCN6R3B8NeYXcBRZADh6r588+o53TLLbzTL+uTVodjKkc9KMxsBKO+i+e+TUT+r8RU6m+3zodmY
Qco7H6bQkcbF1gtB3GujrR/KKawvfZj8dDIMDlLbLTQGDxVkQoqsLFYcpye7E0cTSGtpvZhl/dIS
Aw26FGm70lr9Origygv7c1KwHkoT8zFtnVuGzTHAWYGvs1sQ7GK7PTvmgX5b8uhmw2GkJrhhF31Z
El9u28g+07MkiCSdQDWVniCA7C61sheqq99T7i5bowTP8kAYT6yhNpbEXwSS4NJoO2tJPoulH/By
EoScNiNS8i6/5AUJI8k5WkxJb2NEfsbO4wrL8MBr+bFECixbTBTIQy4NExQoxLuonx6bPErAnHRQ
XFmUbN3sE1saPKJubQWJD+3P9d7JJRivrThOXpYe9ZBOWOp4TxXsjD1N4GJDVXMn5ELIivWAHduj
oOQsO9L/5p0mQm6xpZtv7BrKh7AR9LCCWmcV6JjpV9sfzkhBC9J35plQoI78hlls0eCy3fWIf/Qw
wRnLR12IozPI8dDRNdyZtv2tDqdtJ+/aeZc2rRXUNpThmq0GKybxSJaTNCjHJHicQdbIAWO0KCDE
JE+GI7fN7FlbT7aCyoL2Lm2PJXWN4gTEckJrNaErONBKrz3/saQgRUP4nJNNuOmtIt64WMwR+zu7
GPsMNgDMrmT5mksMMlISaTCn4V7dWtNCuFxO1WuXpT9MiF2hsM/tgk3QcMhplRVA2nH4woDEV0ni
8aVxreLqR12ND0wG1zby2C7FDLqxnd9gy1Der4iPnuG9jj8TEw1qWbQfsRPjmAzZv5r9zzmc5bnL
4pe072qoV8CMDaTnvdP/TKeeJp/nBT1O3Gsi6i8ly9LMTXKmvQQ+i0MBCk0ajdnQ+7n0dI1KPEAj
Kj8W2cORBANVjCMky2fDL3PxQFvKoTcqkAVNcXUX28Y7GK+ndp6vOEnlKR7m8jqE+z6iNuKb+avR
22DBMms49KXPUJvMj15Yfmp00hTC1OfeSRs6yo65n0OcSQ6++3kMqaBWmw4mFU17IF6C4Pp+QlVd
fPhJCQG40Vg7mIaS7138jHuZytpXhMA6TU/rLWzCLWqIZhu58mcN9nBj2gQZQ5a9Ll1ym4tXz4yM
MxOQa1PRcfU8QpPl/MSfCeIWqkw9mEMQ4mnf9sJ94ilp6WA7jkc9fSQvmqvTjAjLbrTrIOOLXoPT
RQDio4wkf6QyD/wwMLqmIbavfwIlgHcWs/xQk5dVKLuCzv2ENAJuTFIN93L2YZIaxkcz+DtfFVpG
p/5SEFm7HdLyp09sQDfqzaFnSbddBFxQLG508ro56AAZXOYk2er06DZ2O7SsLlpva2hFkHUGdZ+G
GF2HgQ25wyWJKroMaE9oO+1M/uGtlQ2PrCO7jZjiJPDLeGabjH+jowHVe9Mb1mEcVVVHHLI1fkRn
mnguod6ZD1Na+8q2JzlMnSsvrBUciqV2zWTv+7wYi2LBZFPXypp3I1dLPK8/IkTIrogEVcvhYaYF
vF2swqfmrBMIpwH3LLBw2GS40h7qjxbewbnX+23Hh0XbCpKEZ9eBPqfUkpTlmPcPlrTXfEjJgLHq
FFxwkQFjGbKN2YjvG2FxoTQNkYeWlh56t6gAZNQbw2DzLB2dC2hKaWZZxYdLEswVlRpj0VEfkx94
aTbNYs6sr4rx5M6J3I85fkpvCufr6LbW3oMEtxGayW2kmXTiZgH8l5m1jlwClzIshfxdf2RvXc5d
sydQhlroWOYBWXL4Xib9pnUWDM4m7uk5GZR+QKGXqEGvAhQDXjQWDLYj77gGWIPkJ2L5sl0ThVye
5fCDpvYPWOXvXes+h/FEVqFNjyaT8lsTs2ucpSfObYoPbmZ+3wkxf9JqEhOdspju2tB68ZexDiDP
GtCeyYwfftiTv9N6rKoM6h1efA5so7H9miOI+epSWvK72UfiwQfbVPhWjxBGeykKr74J6nehOHkN
/mi7bMt95Ht34HmpkRhM5EtUIyPxSNdZrEheO6LunJRgxKZz4Tc0iXbJ52UbAzp5EKVOWrtLrXke
KfK1C2v6aNGGF20SD1Xb3md5DMfYsqsj+fH+pmRe08NqH0MJYUDsk/u0cmwSc0yiV7XYALVUIGOs
DW7eqpHbLGZlYzmxtU1LRC8GdMWrTsjefsiaD93PmkuXWs1lPZPm+GAJ3TiZGnD8yh1pl7tgkkdl
PY2q8bOG8gES7Xy1hRT3scuNLZL+OKczaAamzU3q5eUBnry2Y5F+PxWZdXI9tWx3fTpkFks5k8Sy
rRbRNzYoSaZDLfajSDepPYfkeQ3UEtz+koczTGkAazM6o+OUhYhSdChzbm8hg2qWM+0IAoyIWfcJ
TzpRF9NfC896TA17Oxl03DNUrDszdXez0WyGWbcusp7Suyb07goGEmlUVyRV+iMonq1lzPFVKpVR
gh1Vp+N1RGr10pA4eCnq5ln4dbDopXs0i6dO95bHBZX2rlmKZu/BciYksSL7yXScbaqHLo6IJT3D
GnnW0VFR0bbDfTkQVZnrxufe3JExbW/aoRjvcc5XD+V4jUL6C4vH4rQqG9YJ6rDQ4vl1+MfXvCz/
noAm2IUUe86k8jEtRjKk7Ke1KI7Wr+qwc2gljce6hku7gmj1nNhKup1/PR4UuE6FNlsIC3OkSTNN
2DL6meoL2zXigrrzeqAWOCuBEijexnpLQIBundLGSKo1HaJlv1CnSsT863HfvEXkQ+0cJXU2Mo1q
ks1cCwApDlol1V2/sR4S6sgaMWf4vqd4uDCQi6PA54L2a4SmqCT0iP0Qj6+nQ0FsrjS6z6sJbHWc
/T6MSra9PqRfeGtsHMiyQzgkoxJdnqKnrc+xHnQGdjYg7uH3l379gRa5kzHE2i+v2fps8HZRQa+n
q+lrPfNJI6xMfT6sBp7V5cNaC7fZetr60QIG9Vr8dnD+zXC5GgkbBY6aAUfRc6kQ4ffasuu7CUUU
9YMV2UufA2P7SplFGqZvDaU/LlEKoKRXau4qxDXkylgGsYITrgdNvWEOHWOMjqiwWDGiIyeODg0w
Xcj2vJ5NhbUYu0SjFz1F51ap8i3FxFrPfjnZ7Mn9IhnB6bpi63AEMv+qlkt1nMkcjkJfPzIv4AZR
+udsdYesjwk2QocNihvPkYUqB9cBVU4q7OqMSB55pJocSOVL6NRhPcvb3t715vR1UD8a6kHfF/EZ
/dufF996luCQ4AKdynlrpDm+AXW1Rax1jN36wlcoMmJDeB9KBw//kj+tLjXpi6k+jkWO8MxAQ64w
vethdUyt/N4RjeOoR/QLVxOVwuORbc4euPwkVt3/ys/11BVEQvKfOF2IraDJYeEKT+/3yBRuwJ0i
1rBKpJ7+5vuuj+c4TYLMp+K+uub81Y/w26O5fnF9uCg9mmhLqp6yYBu+ukv1RV7ZxIX79cLR2DLs
4rD4EkNFxSCiZODrC1pfy/REDlV2bqwURwJxiUpFrsTfDBMgShGUHxzpoOhcOli0AP3o3Obt0bNT
hhLzSdgj5WeEqFgHKrh+uTpk3ChBW6Vwu5Svdj1wT/95NsOjyDa/H6/f1tcv+oA08DuzR/7333Og
aiy79XEvzaL98o9nWzqrOHX6x1RPvLbGVvaS9dTGuMoojvZx/WI6xOiD2oRx/vdPDh0GpUkd1rP1
BweUEVuqN3gUdC4Jepa7WjjkRKhHRAZyEakz32q/NLJXqXE8ajNKbTsUOiWYwloEtVYmQVpRMLdY
zv76DaHO/vGQLPSD7zCqjKDTaaD/+9NbVkfF3a5VsCDv7fq2+h5v//pwPdDq7v/28B8/EleLOA6K
hrZabCgzcRlWoDB2WtTSfaTgyTbbLh6qmMFzMgh5otoPWXk1b7hCcmX+8nHM5l3ipg64nscKdTMN
bEXTXt3g8LkAba+nlHHp7zXMCX1109ZPc/Vt/O10YS909to1D2U4YFxhkGQK5wgFyj5m8EVWQ4Tl
DN6u1vTPvx1C67+/PkyUp2w9Ww9x3XxdRmntfruE/snsC0fg4J7UDr9tKetZyfg5DaYyX5OAYAo6
b+vX14PoUEcQoloGYzSzw8NBHqvxhRsoVkgHThGykfjnev0WfkJ/XgmWtO74sNRhilp2oAXd1XOv
IEbGcBrsVjJuc7CY9Rmb1OloEBkUb/55EaprkliQ5rxek4L6294Y7ce/Xd/raZ9QCs1G5A/rw9qK
s0NuGJe//dx6ZaOOvDeEZu3/dvGvP/P7bzRGrUNIqePt+jVSirifSsLKd+ga//wH11/pnNrBquK4
SLH0cQnS1Y+fKq9vom7yWJ394+H6DSur3O1/dmT+Ix0ZyzF1eiH/547M54+u/7fXpCWy6V+DwP78
zb9sJe4fLgQzAxwnLR7DVlDOP20lnvmHI8iG83HzOea/8jr1PxxLN+B0Upu3PEflxv1lLHH/wAPi
6LqrcJ6mT9/of/y379N/jT6qx1+pid0/Hv9bKYtHnI5999//iymU5eXvbRrbs1SomC2IqCO33MKo
8i/GkmiGS1SSHA3BDeEcDvOPYqDGbY7JAwv+9jJaVo5Mr9IpEsi3HikSZHAKDoa8H1gt2Q7Rgij/
yuiQyIWBnUZzIOxCA1CH9dVx35I0fJAT0d0VC17AjxES/KYOD3nKDn9kv5E4pBGAuJn1s2nN6Isj
Hx6g2Wa7cFw+j2+OLeodFno3kOSgy3oEn8n6QR/MbVsRJg/4dDf0FoNjw9Z+qgjhpeQwzFqPXWt8
c6O4uNreuAfyE22NcLoMUb5cR6rMi0v1IIqbh2JYUGBRpcmpV8dZTIqJaZz8uCNUOSzvtMpoApui
4s5AL0ScInUgSeyOTUsGgfDj5FQasegQiShxUCzq03ZjzBmt5b72WZL47VYgFCFjp2o2+ET0XZ4Q
WQhe/zmTAmpZErTDBIKnRAJiyjfSmm2YiiQ2pr6eBEQXkdnCPlRO7H/n+q4dsZNTX9AChE8u1cAJ
EEreN0HUUBxvyOcZUXGxE63TwKyjfbzME3HsSCJRAHVVXp0m0QOCEt0dlvaNcSxq86Xuh/Gqx9qL
YdIu7tHHxeNN2O12GJ1949DvbsmAbSnpJZ8XM9nQk6cHoSGq9B+cin40IhTdrd/sMkQ5BuMxs1oA
InNLvLh3Ut+1MJvACXHRnXXfxpQSHGbhCDUUiBfdsO/7pIU+5fQdzYQKGitq4MQokcvFxjHrnfMY
oYGbIThHoDounj7cmYP+JanILVtmyEXmhNsjtpxN2RCclphA3vKq7hF/2MYhHRbECJ6g12Q4/QHF
xL4aUJ8UnTnsCDbCvC8KdBiNKy4yAXsGjg2dx6V3qQy4UURKMMtKykkL+EjCHKvZJKClICIaYlFf
RC+6WdR7gymHGS27M1t0lMidnqjrXrNQ3Mzcf6gyMOjN+M2OcnfXGumXpo7bh5b0tAnp41GzUPVk
krAeatg7WUDw1zp/TxHZIaw9i6+dGDZFrkS4pXHIEJLyTgIuHKBV2KN/sGZA/k0GtyyytBGSbbiD
7c8snxcnWDrpTsZtwEjAbQYkSWexiQAivOLNuA1wYwO3aR9ia7wLOwLvumGk12KJTUW2Sl643s5I
4uess8ljWHyVwmYQ/OLeU0Fq7tyEskXfj5/iF2qGT0n75BWmdqiIgtvoNc0XFG8o+U2W5s19SAKo
XyKqNeyuwOBFaZOlsCRBuR13ldfHX0bxGOZOf/SnRAtQBiHNCV1C4rbcNl/S9KkRCDEkRSM2Nthx
DHHvtmmzTyLWXPPn0pg+Zm1wD/Eg7htnQi3VmnvXYBsvvHm/wNsK4ml4nMF0BbIS5XbwCGRupYa8
UWKv95vDGkUE6xun7q0bHkLkctDGYp4hv3fLSjAAONbWrEF2urbbbIeFGIaoopEAOILQu0Q/6t2b
T7Dc1ujepgmtkYsTnI7sm76oDyiiXWqY9t6F/+gi1di2SIePGoAHciba73CV8qAobPuQt8upMVF0
5+NAh8IKn6bGDz/FRX5u8ucibqpdn5Rvs6SnWllxdO6Q1dA3jj8gz+8Mf7QekhGARW65D1YUDueJ
NrbrW6BF7Fdoos3GQUVKV++UZLF3G8DhZvVA9t+wFFvPbwETwVja5cBpd2PdXwtPfDjpz0RzXvNF
BeDMfh+IzPwYJWtzoMe4HmilaEJ/ccH9Ymr+Dqx8pFBfES+VI0QbimpvmaCmfPcdP0iEdcaLA0wM
+7gnkTlFpOfVjExNtRymingPmdvRzTkYuKTueipdsAVrPt02KQ6hmAOnbykSatSx7Ea/Zi4gw8y6
TLUUlxilTRvbn4paVzFDdUPk7mle8oR2OlEoVW7uLK2v8R1rLCUNfR+bFJosV941RURj4Nh5zcM4
jIeprj26hmRnDcySYRuaN1R0WzYQlNvrYjx37EsDQ1DdpPmt0WwbzGkHzxKeWjbVuyYrqLUZTuDN
5XObI1fOVe9vyfxvju8Ox+Knn/dfoFBRZ8mbWzfX08k4TksIzS6bH3L93s4dhxGO4aWvqS/YaHjb
3kJhqlND1/FJICMrtiFRXUGSR5dGhPpjLsEeCotrJ3llLmgoeunZgf6hcT/E1mlomdbGonm04AM+
VpToCoR+ju2WXxBSxxcnBrq0uAlRvWUdUBSorolT33VHTAPag91HtIec4d61ybWqBv1i6/5z0mE/
qQjKgN2rc6CSivveOcZ1RxXJ3Rm9fF7c5hM6lhcMBCr05DOUQqSX3vjZR55xNqZmP9ZyPgGnnFSC
5qGItCUYLR/tf73QbDgxrjb7WVOC8ebBoyJ3y7xLDSLSatz23h9n8hkWj+Wzy8+1i7+fB/+2WNp8
C2VD2YN2sFSqwGQi5Ypb7Vvdjk8EJKM0jbj+fXxCBaJcFJrueExCJMfLbBFxhpBV4mssqgcxCirW
tPzIPo+DaqRjadcfFTDyfTNVH42cHexzyoWVFBQVbdB7AohoNXq0x2YF7Ym/FpP10kov2w+2/URl
GbCukkP4PgTXcFbh2zAvVd9u7gkqLIqtxXREmtQcDOTNMCkMd+7wPyk7r+XGtWzL/kpHv+M2sGE2
EHG7H0iAnnIpl3pBSMpMeO/x9T0AnSpVnbjRcfshGaBJiSKBbdaac8zXiA2WPyMSyGBBW9RQzTHL
btXa9sJIBG+VlM0u0hSiIXu6NcUcPvWUqfDViTfsW7QJ8LDhmnKcZnyx6gXjV2WPWiJfzG7c8YO3
FugxFURXqYVeRXL7wXLabkchvTkUmgZ2KXo3FZhvtRp8FiH77dpO9mi1z1Y1NFxAfGKqQiNLF85T
n2OBi2zrQnau2DnBQH6edJjGTEFCO+suy0rfYxotS7DRRlbQFc0KSo2i9A/Z1D6nXT+7RRUGboHU
QeKsnLA1X4KRogqu/KfKwc9HIE1Gl0pJrkVMzUiiAb4WGBM3HSG25YfqV/qNTsuP2n7rjtEYkwjR
HslUu4+00jwnpfle9lHtafV8HyGoofhMsTJ4nWjfIdB9s2rlMYlbw9VDsN8G9b2NPyrNYZLhtTES
QvnS+T6NKAVS8zHh3Wl/siwMFrvChuWDfaQJy7A0yPhYNqFH4MvoFgBHlxMV3M1O8j0fWa2kF1vD
DkKJYR8NPkZfQO8UJIfSswMT50jSg6ScRs6v+hoQMkcE+0ec0Lgeh7TcDxRoE/GBo6Tf9gIcnSLo
0AQYfUVhHRsluk2ZRYlDJ+Ium0sMxbe5yhCdU1/xlCl/AAx5iwYSrW8XP8TzTVWE9/5ia26tiCUl
DbZNjvxqUXlSwC6yRwn1lk7R/YSLwVVxtE6VqmPFUR+Ksc9vWtY+MmSJ7tjMY4sVxxTL4B4bFXY6
dg3dA5IkbQuF/V7q5sXOEH2DG98U/dgdUgUe6uBTCzaUBhm7OUMaG3sF/m8JfrKZ65+ZUb2w5GVt
1/TADntQ8nnZ3HX5hEJAU5ytUYTHEpn0Y9LCP8z7uLtqaU9vXldsrm4+b4mSBwrkHbb6cW/03dMo
NTTW9JGo+40+UtxsOvcKpUMoAjQ89ODYYhh1/Vh0p1T5wxhDlGjVZah+j7LSTr7ePddqsyMNkkWq
IW76gNY/4qSKOlaBJKOsibLUe1zNEnI8qVQbm3FVag5rM2W2d5AY9U2r4GmJfXVmYd1Vb1UJu5dI
qu4w+zPzmkJLBfYtWXP+8Ay0cD/L/DrJmECvNhteYVJ+9hBx/TgZb5uw/93pmEpjA1V2hVZBZbNx
MTtGlCh2R8r5G923tGOwPMX5V/hGc7SG6KPR+zNNFmrXXABumIqPML0oxPRdJwV7DIaYl8mcfsMk
fmhi+KisWBEYjeLSXA3F3OcVxh8NxTn2TMM1YzJdG8XeSITPxLfTbY+rtwzDhW3BAJ/v6jg6NV35
zi7q3uqn50Gpd6qSz64Q5yyt3hbMLtBhmkjR7DxkPbFjPopwWrGhGhvuHKQY4h6s0nkwx+DdJtRx
dGqvNvGOCRUFQ/DuK3Cca21rGtouYHsjjeEqEpgCvobRoifZJbVPMECOUUacm+itvWmEroWG3cLQ
6GhP40wSKbu3fix/lk281SznyZAjnCTPGR2yCZxPVp8/JSYYpHf01sqfQrs6BoqbRYjO1GKrKXuD
/G5uGf6kfzcH4oyt/TlS0L8DVp7t5s5wgp52tnyAceumIa1QVcOpT1GxWtDvdst+M+jBEKWXOM3u
S6N1e0s/aVkyuZmPOIaW4a1phResUHfxLF7zujjEw7A1e3oXPiO0QuCBWZzVPLgpFsqZNooKn6GD
PJ/gVNuqdrAc7wtVe9YRRqUG9eggMT8SZAlFcZ0VWyV2IMEhqF/jsr6dpHJHPoTXWD878u4VLHIB
KWKSemtZG95cltHltYY2sNN09RFH2aHDsUBv0y8EmNTYuB1r462C66k24gpd6qZLPKEoLAopBo/J
m+mYrPcqCKOZc2H9CyE2RPOjGd0n+ubdxBKHnC16ySnijJGpgIWANeKOgdcZ5zcS22HWhJ90Ie5T
RDzY2dn2CXln2oS0lf3jwrZGQpGtX01OwqDpZLusPjiE4RQZ21FR/YixeiOMJ3JklA6i/WFbKhBD
C3FqHf0Q6qhFTPFiI8HZ4gF4GZiRls9cGezHuiAsPQgf/fIKbvNdEqyYC8joC3uuMKWLofGOfu9z
0JeQenvP8REZTMiVDPOJZcUz1YuUZRS7Z+Ji7xKrh00c5RujN8wfD6UV1jgRNNJDFtJ+lyV3CTSF
oz6wnqLiclUSVUV90+zVYoZ02zNoUJHsiQr29IIEBZuvKcVnGPQOIqumZKOskABrYxZqc/yQektg
uHo7dlQAmLgARJTZ1RqUH1Ehdgq5HAfFJ1YB65TLDhCoZtqOCFr8cx6MlzmRjLtkKNRF9buweAM+
9myda2geZXrbVPLFyXp8huwiwLMjmu1whcyxA11PmW9SHMiJ4h9EV7J9VcP3mmUdsi5c+kWGfM++
6KSeUbliGRfoN0gyup28sexrXbEsiEPBZj68snb8kL3+oQwgs1jGxQOzBU6EeMvZczNNhAyQPE5B
No0Oc1l8kKxA+LpRol1xtIEIjWEXOs1dGdChbpXixSI8fpQg6v1G/aiVYXpUo9vKxuPg+Hmx9Vvz
0QjsK1PfXa/HNNtVuZeT8mj1RNToA05kSjBFQ7UK8c5OicStNFPmxWJ+05KqQkwSGrvWnrjaQOBm
4U7UCBYQbGJ/z5NrpNr2TRRo58QXIYkYoVfPUXhSknTX+0m5LaqBchPnnak1HbBQ8aYXBYvo8tPo
W3871hZ9lNQ86ipSEaGr2yIp3guk/xiG3HSWl8QhyUANovYxB/q6QGnDsEYJQMXTNdUQxd9eHfB8
Q06fkV1iVLaSwIVScM4139mPAZErqTb8ymLSZ1KpZBuoaoemZNjQKHV6WTLAGe41b8mVFSZbjmL8
ge7MZbkF1Dtv3zRbkInFwmZAYoh/azqaGkGPgdmeCbBwvLbzXwPD2lRgWbYIr3a5AwIA64Z20OoB
qCiINMWkOBnNRcmO4g+IknLbyYqdpNm/Wi0CGQjPOM3QAdZ1hxIqZhR32JUMqdTPTj1bO1Eq910q
cpdXJ14o2PhlptyPepscBDQMBNDmgTlVbvDPURDoG3YJLM4wyevbQbbpMTFN6A7WqSZCGY2WJIrB
V6ijUN7ItKl/GLtfCJ1Hd2iKmpkbsZmtXyvUgZgQ1cHFge0VomNdkI2XFqIlYSHNzRDXdzjd9kgl
IGiP/ehVNKs18mB9SoGxFf+a6SRswbkbW1ain9I3f2dSy1EQIRHvyKM496X6o3aag6rAvza64K5V
g3s9Um7IK+esxmiH8KhiiYf6l01Bt4VORFMkiO/K1PiMGofYoLi/REVwnTV/h+hruURJlUYHFm+L
slC2S7JlLh79mfycXvKDcQcBK75JVcqXedzep4X+2CkFxYFJgQ8vyCaR6iIm0dmN4QnFmn/FJaYj
cMeibVV4+Vi3qcRwmlmvbuWeyILnogmoxwaWVzpEmBtJvzWE3tBzoTKaB+LUNV441M4vIs+fMK+y
1Y2DZJvBid1TUF0siQdfsu9QIow6sh5JiWqxsQUQM+GnLQhXFr9jR/w7bp4Z1b9/SQGytHX1WSuG
QBKYDMuW6d5JJ3Ei11WcgqYUMFxTfG1ac6ePrXaIYm2rJDFriwIV/hA2fx3VQT17w4CPzfEVhV4w
NfSIvQ5EA2qf600WptZpMoR1ElPFCbg+2GIm3AqdS71hzDyRS9QRBCOaY7xIAYJOu6EgQ0JhRVJi
uaQWUpohD2rJHDSWG33tSq6ah2lNOgRIF6EXqtlsgB4wpmjaU04mSnfu6dqTm/gVaLt05tejoWVR
Q+RGSgp0kVrhsSvuM62KYhBs9dlfwxnX377KAkqiG628AMVCTR4r7KK1WN/MevS3xNn1MVah7rjk
RBJjIwgBQ45JHjdZ80uepAip+1CGFqfcEn/dhHhxt3RWXvSlfTouXdEwW4Iq10O5siirpQFuL0aQ
qGX+yYV5qVZoZWOYZzIwYmSW/IFthDghLHt/o0WEOWtLUO1603HVeINQ378fEqZNHmVe7ivRUVL7
fqKc6GZ+340nwsOnlqH9+4mhoIGhA5/aFCXDG+lke7aS0Bf/eePUi5ZhvR9FQL5qgYLV4SqwG6SA
maD/KjsFLUDQEllOSI6dVT9k6mfXImA93BONPA4UsKvMP+Nmw1KPSDlVIUlrnaa5ap/p+BrrLYkC
thsmx4Lkhi7rAD/lbFZiR8HEn0HiZia4J9Ib1sPUqQ+pX99EBHCQe0DtfhSw8VnnRBcZB/MSKsLO
WSTEk/fW71ko7QG54JE9gXnppmhft3bmlVSllPGHCCqM3axuqUJamOyAZnAZArGhqogf8GmKG5Tk
00DwRaydY0P/jAQTy2hSgUim+FHz0/KilBC8NBD5jNGnKRiXSQB1uUloqFf43Z2ROs1ZnUNPKyai
fvN8N9sV3LJRB3lFaWhbyuA0I+XfMswV27nvSM3oMIhkCalvKtpm7C4/KyV7UsdGeKBUliTabsju
2SfqGBFKeUz9ju0S2u/FdEU/aK/EHTfk2GM0+GDvm96VihbtMNY6NG22cMgGJPjlr0oUt416Exji
UOlsVXQCSiV1z8x8ToCqwWnTf2eK9aNmU51W5TlNEWLq2D56hegRI42vui6eEvLjgIBussQ+WkYH
OSWMzE3Qj4/NJE9x8khEMPUWfbj1OwPkVXkcnPhGjSYoW8UzxXj2+/lEMhDC6MlgxIUovu27/i3M
nLvl15Y2iKAWoby0StUNo/hXXkQooPuSRtz06leql/mEm6Ct/WEa8gWUDvFRFGWx0L7mHSMrSvZf
Q62/tvyF5L4AYEKrpnei+RlO1LAL8aNuL0WHXYpCJQlaU/Oy/HVbfJ/2NbGseQ8f5l32wZ2DKcks
TN5lWKIX2vAx3cSBzc7N2GSq+Vj6rH9mLo+0RP3ol+pThYW3FzO7xKj71Qwtyyv2uVTAmSvFsVQN
5dy0jyLGK2KqWct4ZpMgFKEiRFoU0qixqqzeDFH2OzEMCCpVX7g5+d1RUW/DANwbu4rN5Nczzsrp
sRTOpxWY87kpqUFp3ZCDw2zaW9T7A3LcinUfXI9WCWsqDnuzo0xvK9JECm33hyqMrLucKmZhIjtS
6WWkBdiUrAbIls/8CTmdveWjo1Gkv1fJhCVNebvJCnapwqcJITvzFTyUG7TWD62L93QpjaugBRf3
rbL1BTVvX6Pg61fX2sLVu3wfNY3kXR3W5EMXzVWb7Je+Vt8ZK3WXMGzsT7XNXpa/uaqJZeinT5Jj
y42SeoGog307ALMz/PrRQvsZ0BBlYaPfBnkJjnogXJt6TbKJgBEBaOsPlgR2l7bxx5SjEhfNfWQ1
f2RCIXQmj2bKip66IKCfyJnJlKcRofItujpi6DzU33Bj8fU4izDDucxO9eBjMxmyvt40PjXXAjgi
9h1kjhwsT0URqvQkaX6JRt0UtvFsLbwMP+q5HIvnWmq3zoSNyUx67F+Gsk8r/AIOsnR699sgJeTL
GGry5HCGNwlbyoWfQkcdX1BA8dcZJDs3XaHaWHl6TPJu1PQsnbFyVD/Vbq5cM/OZVSO+ErsG1lS8
qIp5Y0RZ6lJGiMP5pemrozDwXmjBDtUJv1nYxjaJOgIkTe1ALtFjHJpIWy3MU0FN886GjxhAseUM
qhg442Xtzm7LAc/SWBRGBOAB+0A1+1UJ9WDn20zm50Ri7aitt4olWEO6NHMprrTSfoDp+GFLOjec
Ngisf4tivi+rOykKbyKmZjP6nIvLE+jnaARX/utywtfh7HURcm0jOOqGgtiroDjRGfdJIl1lit9R
+xwcC9Fy0s6YD6nFOYN6N/lUYlgsCNecxqewKGu8gspDlhDP1H+gQkZg37fH2VSPUxUbW2Iw8C9q
NA9N29ObDu9BF3iixKJSScf1deWQWNMNdap7S1p3etre5wCgczJEi1S/XX/v1AK/UpMEAU6b7mpZ
PIQNzHaBKkGbWXIbKuynyAL6ygIJmRVcpc5In2Q4QgRK8ZAQbfdbcdp9YS9ZW9RUlgDNmOml8uLu
oZFcSz14g61dY//K/QdLS1x9Gup9ZrzDIykJ4TQ/AUffDYhwm7p6iqt4TzrL2cyVGx0nEhSS13Z0
7myqSXpLoSjAIbClC/vepBOYePnW2vYfO/3Adon5NLcwMzoeaT4uKmhtkxR03Wv1wOA6UBSmwjqq
BBXXb5Rx2SzaMdvIFtZX81PJq/c4yB4QU9ySBr8F4DQf2t5P3T6Ts8ca5EIcCGo849FUjZey4DOD
WUKoWXeMJpm6Du9lClAzwOfYlEgpStowGwyHdM8W5nF/ik3Lox34rnaUjLu0fIr78QQpSzXbTzVg
jUOQYzs0e6CfFybafdr2tyqTAfbDXW1Mx7KgTKzN1CXtUsu2lUa3vcb5Fk/0xEpYLwAYKDEX4mqD
ZJxU4xVTwtK98s+F37o56oROTim7RHopGOhkVf6Mu/6lSWCZEat3S95VuWnj6B7w1S8yaWi9G90r
gWde0zYf1WS8ZVX+nKcsC7roqbL6n4ZMlmDPEX9wme/YP0omABiNxJK8h+RvOnQnAH7SaMjrD5Pv
07dJ0Qpp6I+F5tlEdx7s6UcQKy1gCPVSjq5QK1iQ5ajfpr5GWlgFB5R9G2m3XEoFBjjJN1ouuLB8
iDgTzLqiT1m+UtB3ESapNLxa+pJa8t5WKAJ8JgraYvrOaqurmtEvNvhgkBMsxpKB/q0IfjYKaZ8T
uIqWlY9hM1MiITlTeb0zFRV3WXiMR+N96BMg59OjPWnvFM3SrTb08C3RNOhZ/rlc334RVNumtbaU
2ErMgS2SNcN6hO9xJIyR0ceiC7dQ/ExJp82urQz2gUT0mXaHQLbmLWwKNqBC+SwqfoqpPOeMmirO
542VsW4xa+MFacDByK3aI5hoOoaUjNflvmx/CYv6VBuQ6uoo2jI13+a9z0KlYshEHUey9adi8C4a
RcOWQoavMrhA0Tl9cs9CyLMVtUleY6AdCeaaD8qp0qKnROTdLigSk43VnZrE0bmjU7J47op5piND
AGJW+I9OZL2CBWF28sfrlPjPrdqfrcZOPK1qzn4XYiLMy98TcbsbIeZ7UoH3wPnguWbJuWA7RFWB
VkhL4qHUY1RN8h3MB/wL/EJyRNTrN7FnJeMhzzTPoMO/JSDM2oaUQTZ0D4Z9oZgv1RzBQmsyqnQa
/UkZvVRivu1YRO59W6j43ZJ7lkBoFCb5ivDmUM/AMFlu1VtfJYe20Olxd5OnqXnlpd3NRHEVv97I
kGG9YedIvblgXOHLNXa5Ej5UVVB5ml/4myHeWYB5irB5FXOs4W/WZ1dBmNQ4RD5DrSCrKSc4re9O
ToBYme7NVtJxpRl0Lht2FUVjEhnXy71uj0+cCjAewSKaw3BE9nOvyPhpwBVB3ZqpFoA/4F4frO04
FC7yMEA1Y6qxauYvZ4g6wu7a+BN1n6Yhg6PkWtlMVcIiT4IYJ5MOq1ScV4cyOM4ztt2ADaFa6bTn
l+hcrTWw2ibWnTMhDCnMCGqpzv4Ncd6+15IHk+i+EqbnRTWPTnJTs8m+70jiHcNAP9Iya1WwSkGb
sbJhwsriPtmYgT0fjRI6GbJ9XJ0xWimqeWWXsY4MVQC341NLWQiPyQPA+UvVC2BOav3cNgU8GvPV
KT+tVjau0gD9gYvykEXzQ65TpqvpWU5NMDz4yb1dBOeZmohUKIsVVO+tLh126az8qeeZllI0ADeZ
gZsAqzyaZvdHOJnl4t7ZG7H6ZChvaWL9Vo15O+QiP+s5yhkwhpcZt6bnBIJoSFXHlJzfEP37bJic
1jlYZhiCXjw3boaZaKdYobXryuCAy+Om18j/BLRLcbBtd35ILBb1aHsjkmoGdgBmsZtyN9SZQ/jW
WNvEx6abln4gwJHUxyUFnnE07EMBqNQenynPUCO0FDyQbf8BtlJsstL/MYzyVRPjM+WIpy5fZL2V
U++VzLoZc2iTzfRLq6nIph1LmpquTZBa0RbCDEnHynEu1W6f2N2w0YbAdJlDOU3T5g7UVQixEiky
TuldC/O2cqjVB3b8Pqfs2rrsdUiRP/ndWxM6u7zF1AjBrmJBNVxpiF+nkc4BGHqLuDpP6vlv/LWA
7326Hl03xu7A9hMM6qGZ5a0doc0HhqmBAAaDZc3i1gwMFlqUOk19FzbRvh+AWJUjbtYpb7dJqrlZ
QKawEgT7QnvqHAMzmmCxBzIh3+nKEtKZ3cVmSLql3t87ufjRy19NnLmOQw4nq/WPsu1erXjrl3V2
TU2sOy3/ZiRLYNTSdO/780VXO7a5ooHJKkjxnINDElle68zU0hv1wK5Poe7nDWzE6tGziuwpirpN
iG9lUxr4nx11Ht023Ppd/qfKk8JzugDca2R9QAglZJgYKq+PtIfQUNvjOOQMzZP12n3A0wgPGDNp
Zi9515q6MUmGHeOWLVdeQrRgS5sMT7YJC0tYxEMt5s45ByJbPUV+U+0BKv+whJKQT4svOM+JPm9F
abjdCPyghlDooZLZi7als5Zj12uHLf2tH3NAgpMZ3Jo1lXXNj94tW0THXvS3jYLZtR673k3HLN6G
0Ti5s2HunRxrm2JOW8tSL7GiDx6ZSgTYEbHZFXW3jUYDuSIMPzGR/D0N/cFUDqLsu/sk4J2JuEeh
19PDDUpPV8dfq/r4f/0X0t5Pll81Wrb2S+n7z7v/55Eme5H95/J/vh9cxMHf967RZ100xZ/2//mq
/e/i5j373fz9Rf/2k/ntf7079719/7c73iqxvu9+19PD76ZL239IkpdX/nef/B+//ztCbZj8jr5+
VF+f1PIb/vqfy5/wv//nbYL6v8j+HZ3z9Z/+gc4x/sOAcyRNoWuOrpsOpJq/NNqaugByLEuaUqjw
DWye+gudo8vlGalJy9Zs25AWwul/aLT1/8Csju3D4t0t/9f+/9Joa+rfUDo8oEtHOI7G29AQk6NM
/1f4f90ndj5aGuESEVhwlKcU38qTXNTLqR8+UwjdluOsbEvK/G6n/MAsA5K9o24asuyg/o0x21Gt
ba4YKXV3bC0VZW765Ab7WWrNqoGt0DBOOTVo3evEMRxyFj/6njksYWLwje1Qtx9jpaKuaQrQCMTs
6fbMiK/RFnXgw1ikPC4O6lNjB70bhyMg46W+XVrmc2lmqAsaKDO1qlhon0Z5Wo++bxRsQ1BqTxNy
Z1M6ymF9CrM1u/f1sBoKeUqyANWukjyvBfZyohy83qxVdkR5GM1NOgbr3STL0i3OYbH9fvH6xHoT
LXX59ej7B0w5ox/7NE8jbdbN6j9hg+FRsTOWj2qaMd9yo2odmcazb6FmEx5rXHFyGqrPX0dtARlS
MqXNNB8oXrVHv5vhHs/IldELkvzi0EWqIrkrfDTps+b2DW1fWydW/PsGnjvwdSIXt6wu42xDkcJ0
ewdtgzBFeQY4dyH/c/aam8wyUSM3It4z5FJeqLM7MdifVkk0Tl/NLMrU9DWdKTKEUflm2wj12bnd
+3SNXDW07II6fw7vObc2dSBd21Z+djYTyUKr7isl2WrOOB9IF76gnAaXXnfgF8eKtnyLlGEcJhh9
SQtAwAksdQdR96CGU3JU0KxI0QQ4fDotBOP7R8+1/No7aUJLMbsOTX7opHGuY727gIwApCI+ggHO
ZDTit85VVVwrhbtajcwL5ah+LWtzBrIz0GdM+x8T0Yxj4kwXa0TiWJuNQqi8GaIHrzk7Ia0vBvnm
MBg6jcY8uzFCByhkVvd7fYBEAvwGLrpZDyyHKmU/Gmxe7GXzKbLhkkvfuOhoaIthbM74CcwL3Ddr
L20yB5bnnHLg00PEj7yC8vvyAgseyRGr5V7jT7+ymNSv2vKu2yZ8BllK6iyi7fU55BL61Yqy20nQ
6w/V+ckK4nrhKQDDSfL5UgNYvoAk5/MwUwKLlU85t8FunlATDRD+9+bUXa2u5ppfmwFxrMtdYzX/
9thQ/6zD5CZqAxy7SZidFbEYRNHQiBzLar1kxzX8csyKy+H64PdNHkoPYQ+yUsT4qB8womoGvzlu
p/N6T4w16Vkqhc9xloCvRUDZKPJpStyDXHpCzE65gT7VmVrQajQ1Ry4W+It3KYsClhrTKYIXtEuC
/kZPnPHUmTM1NJCxLltgai9YmbWjPd4loWhPZWzjzraztzULcRATAgFK9F/23WIgY+zrsJSEKmkJ
dny61/P2M7XTniiEcTjRjxlOQ/pumHxzNrwAFjnk7mUNPrK6J7Y0wQq9PuSsbmONPKJaZ1/JkICG
SWExHZV9CCke/r5aBAgYqgQvwreBN7Xiz2Tse2/1366dt2npma1H62MjEoo4Sc19AxCDGqVturNm
HTLUdIeyd2bPKMkokb7zrtdOumsWP/H6luYseNfwAHhfn2Q3oIgDErmlcVafcorQZPsSM+nIyhXm
DEESD4Ln5HTJRk7sbZUiLlfJ6t3qS6aoXO2zq/d0bd61amUdLX9nRGI+NWpO0xXR5EGPhp1qBoco
B3PcOXDXFWva9XH7pM8TblXqJTtR5I+Wz4cOpJkOlIJZXvVRSCgTZh+mSr7GVndA8VsEi086tKFm
hvucX6h0hnhelF+sV51jhES+y82DYsLHWLpyVkZJ8uvw24a7Hg0V4jTw5HTJqFWw9CORdD0B1jTI
9agpiodW7covZ+5q1rUA289bZ3VVdsvklVLARlVD/ohsJzeK2+G0evQNDPRAOmuU/NTCT6IXn0JK
FbSQb+z0ubmXaU/2ytDo5AqwFftpNr+DxamIWBwz/urLl1thcqXm8IkxfQJ3CG3rT2THtbe+MqWY
544lgLL11YlF5KzvFw3ivM6TWQyeeEDQa+pwOKZjBXce+dkgqXJiprSnSXGV2cDR8TBUY3/829++
3u3XLiZg/evUhPbXx9DExBqr1DlWu/KXZ3n5OMzRuqRi+hhyjYpqjGwMOlbumSV6C/om+LGySG5i
9mipytmRLCdoYhZIlKA+1wKhsl8hQAyV3jnNN6PUSYBVNDI+UQrBqbsMaP73qWCL0rFr9zon1nDf
oPCAL9adSDbGw8Q1otXjSSWxFUTeaXJYBah9+ENtGSC6bEGPxkPNfkh2GEmJNVmM0uvNTCokUMyc
CheKmdBztlbslAv2Z7P2jTM41nES+YfUYi4oYZGu3eW12fx9sz7WzN09Gvp2tw5v683qv/++qy5D
XhYppIIGsnbDImBu7crDat8PVI3RYD1cb6BPAzb1JYUko73EQWxTDdAoTo7+8IV9aDWaggKX+zoG
ZTNDetiygctpvWNIulWwgHqtob6tv3cdb9f38re7YOSVfW5lu5UHIKGI+K19RPYDm7CnhImCMH1p
TMId+oVPut40Smq4TcYnUqiBAV67qtgemX8y1l8U0pTwLAzFnfNyPIj8UfGtZLGtcmaGRoAApeda
Wi/Tr5hoY+lG2NhkvzALKHSVY7kQ3UNtJ4bgZ1olXsx/jGyooo0UDMyVnpw7TFv7ld0gUjs/ZfNE
QXs9/KY6fD+tsXfuOv34/dz60vUFsW+UR9m/rVgEMnbNwwCEa71nL57sePEzf9/9OoLdiCSOob2y
Au2LqFCAbmLEWv4LdvSiP8dVsSdq2dzr/MVUScYTxAx2fgurHo/PsS/Jbg9kNpFCk/+Osl47aejc
TxUxTDvNce7p9P0FuFiPYoTipzyqifdbD9cHv1/zXz0mm5GcCwWRyveL16Msl/VBq3r3+/G//f/1
iRWxsR51Y6WgoteNr0uvLLNouF2vwqq2coJlR2qGomC/OzKgd0BmKl9ND6NeDP8yhX7fXY/6GQz4
Zp1h1/vrNPt9NwMkgrFyOrVjzc5cU0dvnXJW+kHdL52DL/3Ich2ZBmjhrEG1vqpE1hubLrvKydXZ
hx77/IDi+bLejBIgBIx0xiUrWnhV5bjxhaQZRD2jP01TR+19LhC3Rj1xw1PQeF1F8wtchFUGRIKs
hyM0BETycKRwhPz7U//yKoyUCOhIySm/XpV7nVqUx1ky+lCVZ/XRLJPWN4KUwGrMYuv9MrFm5JjL
i9i1VEv0F4erTV8DFZEd1sNJXzJzv3+KaEzUq3Ls03OwZFB/kUq1NSr564f/6yPfP3LFmq4/cX0M
hYJ97JYWJyKXv70qJPx9+nrm63D97V9vZH3pej+qJK9a73/9xu8fpVJU3eJOxpEi5cQA8c8/7G/v
4uttfz/9/dP/G48V2TmWlVpjNE7844xdqGE/GgUGwbAufRqINgCypscxN6CRkYfqwlm4ocJJCPqQ
M+jN+XMc2b1bOOUzGQN465wZdGitGnvNl3cN1qxXtsJ/WKK/ow2tvDkUFL3hne8IemP/UQDCzgSI
uagJn0aT+AtYrf7JwrMC3x20l2/qRNYB2Usjp921BfkSRcRMYxMrDcm83Vh9/zgP9uB2lfpCB37e
tBopN708B3l8XhSzKA9yPNHLn2mM7AKGDmqnwsRnyV0LhAIRScK2HVMx10JLfH2To9ity3Rf5u1v
3woXCyqQ9FDtf4p2jDzLerXjVm5kGdOLIzvTqOsduVJvupICXdr1xdix0Ma7MVsKHCjwIxmXyyFp
EpIv+dzSxjgXRdsx9EU/Q5IYbsLw1zB9pI6/j/XF3wvyehfk4Uvb03OTeniEyslJX4wohPW93pa3
Whm0fFUVRvCg+4XaxS1Vx9wLn4oETuxdULNz6+r2RZHWL1NBE78UMDLswiH/ddMl00OC40JPdmaN
yAWZsYLIBephqn8QtwGQ0Eye++yDWACvY8l1O3Xpe1az1q1q2q6ReleRPEokFMV+jhA2DTk7DqMr
t4H1Njs29Wp0osciQfsBwCtALzdiLAnb/VjTG8jAdbkBeSo1cK+9Y7cYN5vw/7J3HkuSpOeVfZWx
WY/TXIuty9AiMyPVxi2la6396XmiAMIAkISR+1mgrdHdVZUR4fH/n7j3XHduo+duttJ9hr3BYXCC
JZj20SuJQhNYJdhzoXkI2HM/qePSkRTzI+VJ3+He4OdXx9UX4+RpnaVbaMghFQlBjjoFaMFiotR0
KZj7O/oGFWDMWnAzRdKjObVqoGDajvF4PACLeDTr/DSRecBFwkYSwQC5yCDlGpwoqKwY4He1G/KW
B3Bfgz85gFExHEqc+N/C2B34X0PwCTExHWhhJpwccJ0qwbqKOSYTCiy7gZdWsbfS1HynreLZIh18
m0U9hBaDdci4LMglhGxbCPmpblR77nheJfZDjlrrAZg7l0D1zlOnhYdzWOFiyISZDNZ0kdnmqwDO
dyQLfv6BipiiMW+n+oUYEo7VEVCfUrcwb02HIBMyLcteO5p3s0xO2o0tk4q7V+URDiLz2JJNwiL6
Qi6FQallr42ifWqd9qCaovhad9VLzREFbD0TySAb7iT6tQ3kdRqPonhMOpUVxJ2OhieKXTJZbthk
7TBs51NVugDv4LFm0lWvhu6ylL/QxR4rpBV7TlZbnGPOvifjAIc3e2jrattEs8oAS/heJem5TEIf
z+zGqi1cbSm++yLCdp7lWGaXrEuccuzAFeeaG6rWo2Y03abZD2mnBqpKvkKj3xUdAyPlCgvlfavN
100jsItETwPR9CTAAyjGED7wnRcbDj8UuXijZgUzEodTVYydh94hSAaDoL7O2hVmPLPiSk9NSKih
HmXvJNFzB1iz2yFIdpSKk89oKEJ75j7Im1vyHcKXIhxTp9VB2BBPA3TysTaEENVO5scGoUJ9o+4z
0WiuwoxYLMUR4RtobKbe6oKQM8oRF1Iykp4eV53povvuVKbTJYKe7ZN8M1Xo/Ab2vpZe9i57y+9E
l/faAqIXGf/HClsWNoqIWCkiTpnnC2n3eAzl9llpNZzG4lLi7eSNlp/HMf+tE/ipeJaNDdqhe6iH
ptYfjCl4TSMGYFXK3qxw3kB1fpJio7S7KvseKiNCJBbnOB1mdGGqUjwWuulbsCNhDg2X3DiwA9YD
uAkP4yKVLlJzlZQBVqR9nVSApqC/pjXpmhLOuWT+GKLpfTYbB6zhrY/yHfOrnC9I/oha84aIg/0P
CvK5i/cL1pxS1j/H0sfhkztggHYW7h2PDQpBDRNhl+LvFKOzA2/za0rlJiPKg6GcMfrlyuOHDxqh
Ub2epPsbVJrkBJKgZ6NYgQ4J4M4T8PE4QwaPr1ZgPlrUR+48JJ/1hB6huutWYAMThkIljIk6ovU0
uaryILeGY66IaG0IjLHrRCVsppS+lxLOZJq8qmpTugRVCSxzx09MGtAryXLpZCycBJV0LqofV34f
jUZm65QZpACSTjo6nT6op6hLgORFpCIsC8kMhoOBm7iJQs9Y08dvqnZci/A01ybj64kcETUc3lQl
21V0wz6Ojf2g6/pJKuNjK1b3CFwVCWhunpg3m35a9OQaRVbpEh4n28lSX0kE2XALN57Vk5lkEFci
p+sLWCayb9KetZSOqj+maLSnscLuOWVXIJMaCyoEzvH8ocoqobl8IqyYn9E7zdSMMvKoS6QxhlJZ
9bgzgpVCeNYzed991HF6IzLlA2E28KsQI6S0jtmWdvWEdkWmLIjP4OOOpEUAOKvPRSldzLW9a1aA
GIzCDBe6x97Qo05YQBfbMbvGYVRufRNXNnlbQ8AA4UEVlJsRckBmSS1e66gcgrZMMdBHwoNaSatX
oAEcxxobc1+QkVGpxHOm811CIQawmy8ZBCYZ/i4PxHogDOkyVyLDaj6ywjAw1pIiHqq56kmGsRfY
EG+rqsbi0OY+CGcrzInZWkCiRoZxA+S0H8r4YiQoIKpR/VTvYNq6JRIbICwgE9mbQ2aBcWp6OqYk
hIdiuUn68EuK56dh5X0UUqQwyIkRlzagUDAksMBsqGBH+UHSlJ0WpafVWJEFKBiKYwNqWJdGrpTG
8MzLz7yaKl9rCEKOMVEz/L3Dq82PMB0ThqiUgIrVncUFq+pck7ypGEFKlhY+2uiHnoMpvkqIzksr
lA9WjeFOUhHVm2J9EZPdVFbBVBo5qLKE8kkULSiWil8P0wNdLhc137pWEjjhWHhPQCXsWY3QGCEA
pdl7rGT4JFOCUAJoBQb7mdPcOsb3NmQtHjS6TjcTYQeYZHosSn2VElHaCwh+6xIxatpbttTWgyMa
bIXXtamv1tgyazYlb40UsLVRTSB0U+0ZicdNSAZka+yWTngVDCZwHb0XlIKlQhpo+kybykuUWAY5
s/7cV9Y7xxESWIp5v+4lCyHIDBqgzfatKAKR5AZPpGjmpi1nNFwJG5jJMxZN2Vby8lCz2b0Yioj1
Cg2Oyww8QSlVqywDqnaj6ikOv2EjR4y+yqLaL132a2hAugfuJFccyq8qVb8BVy12jnLdjyitUMaI
83kCc5NNTyUlYSBXd7J7PmzrSQS/URISC7zE5EC0xOvUz4c4a+TzamqonZnt5pPlUSYJuBuzlsQJ
7j6tO2UqTLGS39auRgaUlgHtRRDvq/YeilyitttJalMICnfKcl4ngTG7eq6oTi8nug8oXeTu+Bx0
AC8rVio3kQl11brwkFaxTaEV/ybdMS0lv+B+pYwMN1pRPyj6o2FJ0lPYSiBhps6HL1ej7WV13bx1
I4PzAd8nedg5P5FyLSLtpVY6lwHeVTL1gr6v7L1ZWrGudlaIXmF9qGQBzXuBzlTkHYdV2TPxiUSb
TLhNPu/HAaqQZsDzU6EO6gBDhWqCPDLvgFKSTFvIl55Fp9OL85dWsvgeiaNE8c8/EkIBuUm7Ppv4
I5w1lL1JAZGhhqgoJqF7B4xMtne99q5RE5y7sBdL0GSwZQcpzG0z9fnTUrT4LpLiW0HaAL3E0OnH
TBLEEgHJbSMztvuR46L3gVMgFsiGXbJYm6rV4aAbjHwzdKAbKWxyJzVqkCNYzehy0KHBMmK3eMx1
/uS80mrH6lLuBuUsYoei6sq8OiH7OEvIqkmT4Z3U18hRhmQN4kx/a/t04MAzvbBSgSW1w4c+90/Z
YF1Vor2A1jJjkEjjCUG8dFjFlGX+WMqCVydbL2OBFUw0SCitG7Iw1pp2LV4KnuzJY5C2N0y07qyY
GOkzACpMa5u1wv1VIgzS0nNYQ3cRgwk49q7aj0nyqSWGbo+tAuVHfp7SCcEOt5JGxLoejT+gKU6Y
DfgA9XrLZ0bbRhJ3XrQLwZvVjaQlctwK6yVbpaA2sHIX802Ooy0ej4Cy/oOctmUbWRTLpaU/iF15
jIUZWkFo67nQ73ptCKDXLC4Ju1omFgjd+EICR0hcwC84RSYcDvBuZ+NDXkNs/VNk4djFOZtELJoj
gC4YvyrpMIigwXW9mfe9emI1FJEfht07XrFGZCHvEwxkPjLFXfLlTO/CJEgT9j01KaewxbhG7Ifn
tVSqE10KDhHMXCtvGQB96C2tClis/2Jv+xsP6/1fMXgkWczWdPXGKfHdsDzz60IJpDFq+GJA5ugt
Tm3EwS73c3QYMVATrkByBpt1FFqsFiwNK63QPOuROPpuKkTmA9+eSauJo4euQDIrC708+cYego2x
0N6qxSE3AmJ21hmulXwaKAa3I89kZwjI5FhXY3lE0FiuCYHCDBO7tvqN1yZz4njZxMnyKZU9TuIx
3Ybk49qWOKI/iVskutgAGuF1iKB4cbmeqBFelF55bOXxApjiakrJmVwX/NtpxCi1mL4UQORNz/1E
I98M5GgnSYx07s7frixfIekAKiBp7boQ0yHHOCPkSgriIqbui6GeDfkgeaOF5S3psf10nGoLeQMz
wnslxzACiYhI3xm5EW8FIz18QlOl9c4csbuJl0a2xYUYCEInpUPGhCHREPLnxvShNN0b6EecOzis
E3AWdj6lz4hGY1l6iwrU0X2nIRtfuJ179DGj1J1wLho56bvyrB9lBdxWjV5/VhGrI6cgelLcM33C
AABfdJN3YnMa8xmG/nBLCHGHfbbL8aTboyx/VoN654yPgy/QxvN308NSG77Ui6I3ZtmvhZAYILK4
C40y8jvoSHfNDrUmdmheEe6AogcGtRAqmAvk1A0kllTCbZh+rZipty7dJg1Sd26a74J2MwydW06B
jaRCng8JvODJYtE9cAIYEX9+m6cEe4nlNoaLpZExgawN5HC5jPxHVKoI2akcSDedqxpuRscJIvZg
+M3uEgssBZtM5XhILxbRcdEgfkrI4IOFHwEvOycfP3OsEL7SsDOXKEdbSzzee1Qy/FCwh/CtdJ2X
NIvzyzCQt66Lkp8KsuxEWFCcWicBqDYvSS8mnjBBviJ50ZNW6wbN/rcvqt+7pkQrkvNYVpJNpxLy
GXcN5KDJgq2WoGhLcqpz4VVJYsseOm2B+/WlIj7TihXR3Ao/u6DuHFeyNOVGOYqdcOsWiS2xXpYu
KaG29FyEA4DYauQwXktX6uMvWNOJ32Sbme4eFlz9xKV5VOr1SgqO6RSecv+cpCy1nGlUeI05b+DY
yC11NE+LGIvIzhMEdjHZNKL1oEzSW5Xmlm8hf1H0bY0H1okV4zFmAG2b6jHTkBjkITDNKL4wj5ts
bcouhsb6FJlF001POn6yZFwf5jm5RsmyTfr61HeFD/Ndy+Q3nGQOiZ8oyr/uGYbRJFw6beXxEoD2
kxlRrgYKa7xlQwXFmxgZCvmzkkUfcqjcVnmQMFUNwZA2v2lsYDugSxiLHgqgcDOtZVNr4p2lJ9lt
ApsEoT+xzY3+rq7jVebTUkLVQ1Erxuqjua5PjXrPAHxjqaDkFIh0pYS6jIXfFzwxrYoB3dRat18t
D5Hp+2oY75BCGCFIR1EqfofOeleG4bMsP0EuY8VlwVGI4Y010rXB91/o5a/MD5uv9W8UZ49wIp7K
UVkdJpZwA0vjE51xEnTZ8FZSYJOczZGUNktmK331kafttiUToExYEak5g4J5qyIDzeX6UdPSPWiY
F0PqHiej8GMoiW5lhldzJgYDHcdvZmZXK3qe1OEsd8Ih7tPtIOZftchWqTUA9Qtoe9fRcMQIg3w7
4ubWOojwstS8kHpTr8lb1nc/RXRSOlIz6ppwgag3j5U829UQn0MJwYKgwFDSfjUJ9F+E1dUhgfQ0
jngr2aExRaLSjmuvNwCG9S+K2m3i6LWdI2Fb9MtVIJAiN0QUaMnDmgT/X9D3PxL0KaIFo/S/J6+e
fqb/s/kouEuS9uf//lXrt/0GbvqXX/kf5FUYqpJkSroq6rL2N0WfIf/bXZinWJqs/yGf/l0YnvZv
CkYCjSGIgnFLU6S/KfpUWK0WOj7kgYakMYdS/jeKPg2B4j8yVw0Ae4pu3qeQJj7Qf9LzqYI+R41p
rBsmtQE6W5KRYs/kWL41h3xj6JjL/cbYUYRTOA1P/Yf6FT31z4S0c44uVgBAke7REF76ej+EAXhI
JglkSGjs2cQNfvxCcLkg4hvJo025rcOHPAD36ZcfBN0piocIvwjd+CZ9N3tcEFsLHo/9d5/JX0mz
f0+WlcT/6jVCqrU0DUazboGw/QfNYihTYRQmC5rVeMZh/EApFzSmckkn9Wtoh19BgHBTZ8mbhiz4
X//hqnV/B/+Cv70/CSwLeYdVPilDw3CCzeGf/vSqCOcmjVgPmTdr2ou/1UN7VmNHfO/94hdQOTuM
4dd4VB+q0FXBBDrZo+CbR+uREOP13NSeepXao3QAhf1RnNZtds0GtzuxrJmuA057LzktH6ZKqJqt
PRqA/FK32sxf1XN8UC5iUJs/kabrnmCtz9kPTbN+Ud86aipyT+2VX3NEf4mGwsbQNLw3t+I2dg6r
GCJ44UJgaENWLdXI32wOwwhh+6E4IMj5JpNb2bDZMQEaYK/DA+a2j81JQqi37wJzBzbhvbohoo6/
0idejj+/lL9rIHA8+ckx3OhQWfE+fETmZjoMZwLXmJj9LJvCHRB1eDgOgMb8ynsAwBTUdipsUXx2
n9yRmJgEt/gkemtWXWHbvkM2LGSvvZmFTYsmyx5q/OiJ0bV1C3F1pdflshpOdMS50ppP1TX7YVSF
8UE4Vk9asD6YAEFfiulJpCknLZywjMPyWn7oPhHwOCW1X3CFxlHXt7RV2T3glzJmM5oYSXlDXEyg
FPZ4lLAcjyTrKqAnGN5LXileVdFnlmdc2/dpr39Wl/DcVyf5cVLQWdpjtUkIx+0d6yEJhFOxm07R
blw30UXH9u9Ak8wdgB31B3hNk2GbHV8rV/lNvcgn2KxobZqm6bNPPawC0GNT3SVD91XuvLq6JE99
fDT36uIak1OSOuL1XrlfA9WPPZXVUurB6dHepO/wWENgOK6v2PIstziHTv6OeJHocd5adjfYmhFy
EXgVomAJjMMM6D8NSHB6YcZfqi4RXPlPe81pQ060IeqZaObR0x6iLfVETLxwgu/DgaVmPY28Eyka
TcdgU4GAdJN+DNvWKc5M1eAi3aJP/TR0ewLok5fwZl5pB3m0SSfv3UGzla1+ImZ7K5IurByMa6fS
9Hr1hnLBJ8I83TSb/NViCGdbm5i4x6N1sZ7Xhvs1YNQxe1j6+XbY+c94Unk393L6lFZOc662+rm7
5zPaQOEL8t+y3fRKg2dc1c4dRhuBM+xer//QN+CPoVF5sFcRvAoO8/arBtXChrVHB0oHO21xSRFx
9cUG5/4Cdb/08KClJFbzRuL1CNLjsgnrDc1/67QnQIpkgx0zgF0qZyDpUOyvUe7dc0l0d4wIHLCl
7/wGmW+jvGUAwwJ67g1iROQhAVh/bZve+vfF3dDl3cDhQjmixYrORo9uzNaewo/uFzYlHjb5OI7b
5YXEBE8lqPJKizPPthAs7ZbqbIaNQ6CUbZ6V4WZdx2P/Fu9S3TbelgfxhYx5KJ+2+CCdISv86/OR
6+8fT0dTkjkjyVmXGJ1K2j8xvxHhmNqkE8J3h0WU9JZyYbyYKCn+9R/znw7h+x+jWbJhkQBryvr9
ivj6eEjKCBS59P9aUJUDisBmo0nT0/2PsJaZufL8s3Z0fEuBZmhtuOL/Vgv8F/eODF39P786VRZN
MnBVw1QtkWv87/9YJWpUfYYAtEFo+aIs6FK1uUw39YxdudTxyEtax4SYMXb9nLI9YPT6AXgH56Xe
OfjGdPxbyxNzkHGzwkN3c7L3aA1BVycKfNlhPlMAMlw02w6EGWmBiZionjnLbCdkiRHhisgwa7pT
P3Nk5Ctu2Urdi0qenstVaQ4sRU0X498u0/2w6bpnuR40R2d2TgMzWE5eQhNHXf/QFySM8JQDbF02
yBGYUVS3XjOGx0jr5KOVl/smrce75Fyg1o/qrdV3BwIKEyQvXGShWL8BstsSlMVWyPBz7YvdlNNA
YfBbHRke8wehKkDD9DuxyKRAEVfUAMyG9IzlCPFZgaDT7Ext69TWna3EeJZSY7wkrGJcPvae4+BO
9Or8hgn4rhKLxjFj60WuQQS2FsRtqU1+2fJnJ3liwZRU4mOmh+oRySib3VUfOahgKFeaQLjlsmGA
f9WBPN/XhoBFAZaqd4u6UJm/8lMshZypZTy7PHIISXPU9hqqSlYCK2vTpjB9MPO+cF9CKalooL42
jkSn4usSJy4+Qz0vd6qGLqifkzWrJ6v31Ht8ZEiG4oain6lqr3XbrGMqOKUXpRK+LIBU7OXXJ03+
iPh5kd4W3xDcmPDWOvcZ9i1oCgzZkIj0la75DIyfh0RjgMdIcApZPeY6RQIyfyaPiD9WXX/U1uhR
/ON4l06iGW+ERbtI83czaw9rLSiBGi0vs14/1zPWlvMgxoXXzd0DC+fHNIye5KT7Ts0ZNC8P8Kri
kNa6l/vfY2aUpsT01kRIfY3hGzsGCUYXowXSrjbw8qcSzSYJh9hCVdlVZXazzGgAnafRKa61GyLg
oyCIg6NafNKmvKvSSgiYc2LIqFovHdH4KhluvnaYnkt4w6I5VfTzkekLQLd51EUhf5pr+Ts0lh3+
tZaDD8EHSD4hQy5D8gXhHoN+EQ2TDHhuBqyDfAILtLScdydfYU6gnoFsMUyPtVo7PS52E5pNPQAM
IgOuFAf6R37HUPDn/MfKIx/+sKPEmsuOBvYZE3wTrddF/wPoYgNmoN6rGKFkDUicwdEkLKwzqtZ2
O7SYA+9RYBK4TsExWhFmPSnp2k8af6zzIzH3rjKPN7ObDhYaF9MQfZXJDYwKZpILC2nuyZn4gsJo
9T0cJTVIYO8usQYxCiKr7JnG/dJoB+UAbdJEO2qc4JamrAy3Wq/ii4Y/5i5QLLeyXi5kXA6bLkPQ
aGvSPOyBbJC+GoWBWkUsATIEQJVGkFzUrdKu5uQjKZnxujnK0WYZxx2aUraBhDw75Il5JjOj3QKZ
07j7U/785Y9JJU9aajbZ6mNGiuYl7McSY5CGrkgi1lBlBeVNsZjtZ3XKdob+gd6JovXPP0rMl3JE
qFKBrdj/+Sca5p+//B1iab4R6X7VSsz2kcTmpUFGj6EISV+fc3zOVh7u4kH+aSJZ8GWUpN6F7QOT
uPP60LHJYiSIhXdjut2xujJfYD9jsO2wwzf5tm7kt7T2Orc95sf5KH3kDKf2XQaUz7UuK9Ouzsne
lke++82BpcT8C8Peg9mHdeVkvtnVFUSd+MbkVj3HH91B9efjINrhqfos9pTs+A5ZA77yGSGe2neP
8QZdO8Jig3P+bDDFR5ilOYCbCpU3CkE9IDq37RzjJF5YXUiUp3eu545yFqgtO0DT2EpX06XAR5/c
vqGuWYyDxJmgugYFIlplW/s0L+a3uW1+kvEtXt0sdRHsqwO/cPxtFE97ng4ysBdmmBZjaKoeJ4PJ
d7IC47l6opCPLqY9P4MTDMQzS6vWMbjESgoN5Td/ZypfOubn+o4M2giaOzyOSht5GWWzC4m83/dI
SGlV/HEvz7uKjFlgzqLlmOkJeWWrBbq0nzLILv4ybWbTxzYhT8A39pK6JWZx4dvW763QEY+wYDhL
NZY8KhNDuyZAGuvPHahgC96kXzSovry8a8PZtC+8CTWwH8NKQdgC8KF0GIjPdzS7w0Qyesn7oHYZ
Gpsnk58cuA8zPLt9letAkYj9dhjMI9nJNfiXtnaWoXht+cuRzQg6erZY4LxMqPbuhOfVhlK6LEGP
8VpBzuyY+mEeECY7EBGKEVCF3RPO7SXXineL6vJHCx2l3befoC34eHCpzp6Ysbi287Ol72Cu0oXo
5cM0bmfrTThxhFknTdvpbwJ5oxsei0LY3ilVRDRHj8ZJ/cZoRFYmLRmY+XZEiSLhJmN79mScSlg1
6clM9gjgPOG6Podn+qfujQl8gzv8acZmxEjvndL3tTzU2/Gbnqwkf/xH8ZOTfiw+gFSJ4IFfphsY
igRPzImvTeb1FTYC8gCd6lb77WNMq4UeBCWfrXwWNGupi/94wBSNbYMH/AZXGiTvKbtplKogdqW9
nnpW7YVu+zKyPyGwkJ8feyDl+hFvAN9JSigBxqjNZoyQageYmdEEzY0FHGlOvEx+63GEKf9aVQ4c
RdM8YLlO0IJn7D5sg0byxIIWElDjGftwZ9KBmvQ1fFI+v0eTYSG0S1cMn4fsGcJkAU4dK8GwF5AW
eMlDJG0w1mlW0FCInazzwhIa4Nh8nLdgdzpCVnyeXNUOgcMFaBMyf96Rm3ZEMUBlk38TM5O+itYh
P4R3K5qth05JsV1uq08QGyHdnE3cRIVD4fW+cYNtAeOK4Gz2xhuZM2P4TD11A+ChO8QbVvosc7PX
PABkQTFAAzZ5mNSxPZ/7ICzAvrqZwoIQGJcjy7ZgOvjYkB2BKoQAQENeuusRLgQPO0fz6uXvjO9Z
VM8kUV/pyEn+BtwVUOVZTyZ6HsQr5KgHLG+2nSO9orQP9FseMMx5I2Zg5frY5sfEV24lcwXPOOzB
j6yPU+HNl4Ycn0t+pZ956/10izqDiTjHGAEzrsXB/X13zW9wzPH7jq9qYL7zGq50uma5iXdjAOEk
qnnVxMhDCkAS4s7nCDN7i0DBLytfPIUPULXQ+tHVkR7s0pb3D91ZeGv22iOKhP7VvGJ/eY+3QAUY
pFAmXEOgRQPNNqETj+nimwEck3DLCP9T9opnrtD+cteTHBCwnaJT+7UqyIborhiNW2diDVXKrVv9
ObjakRNWfVJOwDz20UbF44mnhSA9FhILcrFNnh3qHs7XRb+qR+OxemahSYEJdoVoh5CnTtu037QG
hHPs2630apB4eKalO3HDMAqhR0w+UWT0cOHYJfFlBQHDgggwSOHW4Y73vXAh0exZndeq175KincH
hZ/NE9u0VvINISA3NRY2s+TzOYUxi227yq7ifKjUrcyO3rBHJgqDXx4Zq8C8SMEn9zSkXfNJVWER
v9Mf1Gv8RFYkzGPfvMqB9SjFboMVBnAeuhPkjGhuvPuicRvL7p1ne0hwcnmmdWpOLYgelVgU3Py2
+Tu2LgJgLLMv61dx+nPMqV60K96Zrkzkbr4TKEBZZHnLpQiqXcY+ZKdIn7HgpOY1mo7JOwTdKd+v
LdmO5BXvTYJccv3I4Y/JL8rAPz4NEk+68GuPTWAaXpUiAYUfhOqDBIgdXk4v/pJeiK+nI5iO+RsT
COVVOjMAGRVbOufb1W+uUg9TxS6u0Tv3EoeBonxYo08g8bl6SIiM/ur9CInli8gu33J10bF4AyY7
5SrjfIxoBYE/S15+m+tbZFKFOxmOfu4WokgkX+K0e0vf2cVlZ3bdy3V+DcNHIWEa5vRbhSc2BVTV
uoDmBzt8jyJAYhgavPqzuVXvdyvvc508pBez3luEpW7SN43Ck3zrj7myVay45DuBZ9ql51WBKeyN
L9Km9tVgIIYB8oTTbMSg39KeDseEuPU2aGR/+MEh2CNv00h1wqttD2/mo7iewsdyQ/r42/DT13ZN
FfBE4hSrSKV1+aJEJ7bYNwPF5KW6qk70UB8Iic8+MBg0v4o/vCPTjX6XXfEhoziBmkJTt/K2j/sJ
Ih1F+CN3XnK1nOWCbEFLtv0u8ZZ3dXCbG6c6+TYlvyuzsRMaoUcCLLlFlI35DJEV3aF1ZqD0ofji
D/9HIoM62s7MmRmxzgHyrxTSjOSETwQZlnvtoWZYEhMkcC1+IMigxip+NFZQ2XW19pnkC54J3sI4
AU8ZL6O+vS+mF/FdZdySq5/jKtKcoMuJXle0Mi0CXzJLK+zhfPUSGttJ5aSbYIMPBDtTAjVJS6Pu
GfBSOuQQaSDJtnpcaNBfy9Jhr6z8du1XSxzuhdcEjALdfLiN4PzZ5Rkdf3KFagORJqdK2Bm912Ky
zJw7U4oa11Z/kD6TzYc9gWiB4QYZnOc4fhoP47fxNb2Hd2Cus342P3SNRKwjNw5/O91nFWpP9Mw7
ZsnaC4Zp7iwR2Xhg7FCDucWhCFDLoR/S7emUUWa0tVeqAdnpEoDkPSqx5pR4q2gvkq9+i1tKxCS4
8+H26rHZMPDjeGm86JS/lds0iGen+xxglDDWfGqIPkcUb3NTnM2gOZnmXgzmn/HHPPFUCvgentZj
fCy/rKfo3B8L9LOfuDWf2wMbcObnzfO8+KiipfWyEEeQO7ReS7otKzuBh/NlmEHNmsKilYFaxIMu
dO6cFGjvzEh21HkR96t85wrPjQZ0ky42Rrm0n6Jc2gMr5l9IYn9kMQpytFtaxMzctoRmSvs/f/nz
3/35uz+/jOwJDnLwfhzKg7QnOEoCJ3L/ryviP3bhgvO4h16bxtdOlNxIm8GtmoDrY86ZviGRwBRb
2TNk3q9aQfJW1AQUpTPEqNh0DJQ8UTzzxS6IsC9q6Q4pyK6JRUaOZvKzWT2TW7UQ/VHgBlkN0bLD
slHROBEwKo9ZwfxI5vCAg5fIKRWVYEDJWZDdGyYKhlZkGGVpvOQQiUKf9m9SRkhUM3TTowR+KinK
3G9kJuyiRcHds9hym5DYkFxuH+FHm+SHmB9yjOsgFtAOoEg2coCJUZvLrmwZLdrDlqG5HBa+kszx
c5KglVRVRJeGRGwW2NdRIWGk0dgjN8RNoz2r+oeG6gh5E6phDIxsPWnWELrC6Jr26sC9XmcrgxRz
2gM4ZhnaYAwUpfAYd8qbzrraXu8Bt0MWb1Fgk2cnpA8wpHdg/PcGl1MYN/tREV1pzXEpN1TIUxWS
mxK+I/btdr2Mf6eaaZ9Tzr8O206e+dPd8ywbFVaEPf31pa+JyZLVlZG4XOB1wYUH4ICioujVbTRZ
xGRBY0AS5scjyTtGdAjr+VXPSnk7TkR14L6+hOlHjp1+F1rSj1qDCNRGc/bGJU0DMbyHzApBOqgo
H0yalTC7o5/NmriotW89NsAPawQPt9Rei+G1g2DtzGL/Vt6jEKUJb3H41Gi/koBsDHzv8xjn3Kvw
qZipWXByjL3UzTBaBewxYsnPUCyS18zIy2VToPVdX8jOGzf9DJ6zEePfNdQYI9ENmRFIh2mMNyGz
vGZYb40BPGlIhc5pBLI+In1iwxBNL3cYFjUn3Sm587KFpmuec80ma8bDceqrElmLSYr5r4vljVgz
nk4Ui1wqlQ14CXGilffD+jI1wstYxiedO3S0kB+2Y/XS9zRjf35tkWq/ornNJIw7NfrIjnlaYsy0
/Ll5RrXX2O0iPvWi+lrO2WZo0AA7gkp533DrLKv1zKkcAyOP+AmMLynsXqp/Z+9MliRFsm37K/cH
KAGUdurWt967h8cE8YiMoG8VUODr3wLPSo+KLKl6d34niDUYZoZhoHrO3mvbCmYzE+KqYIgqyva5
qLWMi49grK38b3i0jTj4ZjkMjeO+O7klA+Yqp4OAO9633vzM+NJ0VBxTQkFkG6tVqsZziVIorJgy
mBEtlAQOxyaGf2Q0eXh4iAgKuSlHZnQEUkNaipnMgAo1a/ceZsaLliimTS6ZfK7+RsrOt2SYI8QK
7IU+9aC8PdgxNAGzK2j09Dbx6s/1nAadCE4pmc5sOZIZwXMxvt5cEJ04mu3eixEV+kUMFMXgAuCG
T1g+op0rUKYy4sG1sDI0/X7gMiXBPK+0+CmIknciS5CbGW66wRB2MDOR7oSsuC7CkJk5XjOUVBQH
WVPRIyJrPrMio6n9mybo1rqg3xZ21a3nF/exap6NepzLZLMWXxrYL9sHX0FCqXX1nFuIymLTYSbj
js4N6NT4JmiJsoBVZupuuK8AMYWOtq2M8p7wBc5gjVnsG4shLQA/YjrS7pV4AcYjGb0YzuH52a9f
hMcUjRSTNxeNPHsqGK9WQUJG6D31KjlPjlwHppVuvULflfgzbtAGmRtbI/oqSUfztqIPqOllv3Vg
8SHBEKvUBzlhpQQHeDUlhcx/rzNmrmWUP0NyRqjHbyV8gcxvgPVhpfW1oszQtsGPyCHIqe9gXCYJ
gj8CapwsSTbVSGNNt4aj7I+eJCtrYCBbtW+6cwqN6kpfY18BfyStR/7wBxr3uVwDL2SAX1xK/CuQ
5sLL6qFEmJzX9aPuezgaGtheDp22VleHvGn+qLKjP+rvYZhzOZ15pUSqJzeazCg2udlbqm0lmP2b
BrJJNmdd00tgwMMUZ3x7d0aA5nbNwF6imypI8SAIyDy3HVWRRpvnqp56iGGE3gAyvNdxWNiZDdih
pu07lNj9S/8xbJJ8m3UjF9a02ks5HVoH52yCBK9sNPjievYw9O1bT3bcTZ3jfAhNAg4cxkR50d+X
mvY+9N1mjID89thRDBvtth/ya3RogRKmkuDxIRoP2ww2/cqyuevkZrMnh24XucyJyf8kLSfNXCya
+XM5KB6qKKs1qj9lUUigKPYkjCOptI1drTKQy0pR/e3NneRsduN4KeWOXlyNyXyBR+zsYgsN9IRr
zS6m98mOTyDttEOiG/e5xxg0a6tnNWRMop32cRBUcAPl3nccp6uR9AbqojtkPtDTkUze4CvF7cO0
qscGLoNqm9ZiHcTVXghtBxGEJnTmLyGlB5FVp96LHzW+/0tM8Twt0y+pm0ZciSNGi1zIjALtdwH9
9mD1+kn3wViYIqeEnAjOU41FhhKgVSI0oC+32DpvoA2UhwRUTzdBWNeJedkGRd/fpkN57BPPXTvA
bPhJfESvhMsJ+jqrkQIQLA+mhs74bqWkmqgBEFJZYUDRCXotvYOVtN3G08A/R11K4FfpIN4ldgLF
xlpF4yqdTNDAOr+/E0xbETEvmxMfVkGi3Y1Wmx/syiJ+3iuYshPlWJdusUuU+VPVPWVcsMLqqdd0
e+M5wEHHhKmD7C7SjGI6u9Fmsor96LWPMofvqrUNhCRvn7kxNYjGvldQktfVBGV28K8pu2gVB+65
cgLCg6BBJjStsix+rEfJP0bar+ZQ2Ss9zd/SQH9WTQRR3IGoHfuvrh5S6OuHrS3wxsbYSQ596HwB
ukTVIdHWtgGo1sJIj9fD3fJzq21pmF/aHsktOkoqMXPN2ga1MWnaKaqmR2ylFiNdy8YSU/E3zi31
5KGmhhRo/AEqv7lYidxRx4dxaFU4eYL2IcRgmrnfHDPW1wRzHoFi/yQ7KNp6ZLBjHXCg+1qbbqC+
ZmiM2GILWosjR6iq/KtRGEJn4MrmcEhEEr5VO0hnnW5Jd5pFchj3CxMnqd4heZ5tNRbqCOSJBK4k
8SPMvW5Lg6a7wewKBppWdtojgZi2cRb464GOxqioa4Stiw6XkQEntourD+MN0vggkOWqHaeJdKL+
thdbzQN2ZEZAwaamsI4yV9ZxufXb3QE+2YFEx5uwTr/FdIY2hqjto/KiXxfLY14zzrLE8GuYYFFf
FvDUo/mEZWzyilFbYJjQs0txlE7x3S4JUvOJo1n30JduAC62RzvqqfBFIZNSg4ls4oliDWV8g6iK
mmbGzG3m6PTE9x4sqk52htc5rUnRWBYd7jAth580+XDJZDKS82bagMZMUoQ/FkWB/qR9Q0zqHrW/
FjHyAmuy60MyI4SyebHE06MWbreurT/kyqMqJuziTg+Uues7Oz2DwrD+TyT4/0f9E7pA1PCXMOBv
1L/rj/79j39l/n285E91IGT2f+hI8FyHf7flALL+SyFomOgU/oT8ofvTdU84PnJAtHqu9ykJFDZP
2c6s4LNM07MJTv8n5fBPmcJ/CmI3bOu3IHaUhy4KchOcIQETpvu7KCNqLVISm0pgDSOMoG/sjdsg
18PMwTk+4tQea+QHJBR4q+i9mycYbRrZ56ZW7s1kNs8BfiFqh+GwdTTM0C2JBQxmKq1Bee8Y06pt
GBmVJmNijuN3I0K/FCjAGJ00VmruTOuyPBATsscrAP5gcJ+bPBih71D09I3ijhOCvTO8Y5OG8sKV
FlzInFbWVIsFIqFuASJIRN6+SdpHAXDk3NjWE1Q7Ltxd0G4NAkJXuurnmKkeRZGmH4nbLHHSDPKl
DZsnW5CVmOnlq/AVF7Ph6nuBPPgdzC7Rq2Gla0lJnaS+jXDO041rsg3t/++uRik2CApO8so1Tgwc
j5ne5XeA+25cIyI4yew8PKM1w4Z5nmrhmE/zZl2Y+mvnutsEoK+PubkMwuqtLOVdrI+XqYrAffU1
OK2CKStUCKoaDFUGfbpP1ZsdxLhRDEdu6klJohyNB/wn6mZ5hYNzk8Q5H5W0V8RrF1jM2omyHP5V
wnsPKMyapKe6lN5hh6t2bUlMstjSut8ZeWYix7DY2dXPrjOOTUkzHhLojF5HUQ57YetbfzgaXWgJ
XjbjPEWPzg+uMVdr4zQByLhVeptvivTWqlsiSAnzWFu++ulK9TbYeU0+GyXAJMbTUjBB7QZ3nSQx
Za8kY8RRZBLOhjWbg2iAkXuJbozZjc0QLFJESGUWApUS18KN1W4LSTAf89Mj1x6c5i7zdNESMJRM
olv3mnFXNSq9iLFJNl7jX3Afzlr9VGyykFYDDevgDhg60OWUMvS8b8op0Z4g/lUZqo6pxG5H6DX/
A2/sdmFZELcLQIj8lFo/BTZ1cPcRaUC4D0Enr5zup930waU2ym8Fg8AdMLN+ayY+EwQvUkfSP15D
S5K54imL3RPAc/RLbIU0tzWqbn3PKFJIRi952JwE7JpyUuI1pT8ah+4+bmxa4hSVMqS9p0Qkcw3M
mtaGRXvWisNn31H9yq8Fh22rg1/I9asZDXIXSTPfBMbQXxp+RRV3/o5gXgouWorJsBbZHmXQwVF0
T8ld9+741HvAovznVWZvxj6k1ZkWryQSybNXApuV4klkUfdWd8VjFhbPuk7ydNln9h50Fok3w2no
VXhqKDocxqhxtyoOqL9xeSTyIkZ7Gjbauybii6EkVm/dR7tocA7x0DsZmnZILaFfm7hTu2Ca+ctx
/mq6eXnJTa9c49zAzOIm9g7wKI313DtHyEj28+kKIkxOcA3R5tqbnhmXVve6H3VXlWdXD86Tx3wt
JQmLGWYQnaTOPhjNqEQx0paXmBTJXRSUb6ZdBacQqj5cccmcRaY1GH1sNs7IRG3Shuw28FO5Ry4V
HDCbZheRpchTZ+Jy2Mh+bbd4v2wpzXXUl92G8DATFjTSEK0fAH0YzCOIDQzW2KqwcATQ21sreWIg
S1Ke5xCVGxO6AQAAMZO2g3083fE925FBgmfStIhJj6GNnp+jzHY+FkwXL4UdHCS1h7rgJ9cc5jmG
attbXww/oAPZj2kYE7ObtJuwGnus0sPatmkI18DWR62izRZCFa0EUy7iUwD6+9r6MzBKzKlTYOUx
Ki8PLveXWwRx99lN4IFv/Xh+HH2qSPP95fnPux9rLg+6jc+Wlqd+ubk8RajFuJWDcbdsYlllefy3
LXaCaCqRms8UHT3okJ3BjMSfJqqHUUUi0sdNbQ5HWu4vt5aVlsXna5ggQaJenvZkzMs/n/p8zedj
y6uXJ8BW09zt6NYzUaYTvDz47z+BtnyuZYWPt1u28svNj5ct7/JxU4B34e+ekZbIN/h908v9ZRv/
9rt+bOK377m8ZmjoEQwuYrrP7X6uJxtaYXZYbH/5FsvLPr7gsuLnW3/uk99XX1b85dstr/nlk36+
48crf9n8slE3lFRIPj9hVfX0vihdUQrU2NPL65eFBaNE3yzb/+VDLE99ftDKt8D6282OU+BbaPfm
xws+1hoIbZy9n3nLzNhJW5KpGjOwLwk+b5rvjOo9cpq29VDd5zOmy50xXUmVSfrxhcfhsjz6+VTb
mNmOueLxt8eXu/b84mULn89+bEWGM5Ttly1SmsZSDdhxqNP6BB0n0ZPmSA4oqZjLTUzr9Z/3x1jj
qC9ipD6fDxbUiQ9p+frxkuWJ5XVBRJ9m0AnfSmOf84DmkNCX+7Tni3Hi1A/tK/P8U53qFR5+wHXL
rcYCSic6gfIDpMvazI9pOV1jUCa7z79otZwKKvNqttAMOqM8ob/kckW2MkJntziQE7eSsv/hyh+c
yWeuzvgVzBTcPQNm/XGaF+NMhVwWTkcu37+7+7ne8jJ+DYqDSMgqF0DjMFSnQUoXBS1WU334VgDe
xTcnaVD6EzRMS6i3IHceiWgJ1uQ9AXY0OXc4cxAhU+/yuNytB2RQgHv2o9qJeSrmzfM2KibO0XdJ
6w2Grlt1IW7lZSHnWx4AP9wTJEHvkcuxY2DA+TMNjti2P5FwVYtruvfKgzY40WlZqDL1V+HI1Rwy
AAUZrsDwkDOnpLLLT7oAB5eFSxXXVIG778eJTMG/Fl2s/awMW6EYqWbzQyBiggycu0bJ+DSKyVwB
ecFQDbLAIXFznw3pnEVaHCzLn5WJmo3x1inTdT8x2GwF1Z4aBjhwbymO2hxwkquEnLU5yzFpTBSX
oAqAitVv1CAuDSMSLmfst2R4yA0oJFFFMvdGpBZVjJp8VxU5wYEsB3tEM+hrqAcNTOuWqhgbU0FK
bM7kCzpwuaUcrPgCjGc0Pz6YtHwzQy83S7ZiHnZY+HXEhMst34kYZJX2pa9Ef1x+A47sut2HHQ5+
BgAjWAP2vzsvVOsZhzp7oPpSHnWXxtAHiDbIxF7Hc7n7xBcSg4J8Ts3wxAVdmE1UgSOGeQsCdgE/
2nXg5XuDXFaM0CJctTOBb6HBfi7CBXEncuuqNMgMGIWQ6WkL9XSkzEriMxzhBOfPEoL5eQAut357
bCRmbR0NRBp689nQd9HRabOhOJkb7z05kQvT8Jf7jhvFpBBSAf0gPn6SGLMZA7kslq/sV8gs8gm7
w3JMLV9vOeA+kJgfv8N8tHnBwYpc/aDPcZbLF15ufS6Wx9pUg9zgiS8L5HUBJjN/LI5aa6KZ8+Y8
zOXBoal6mKCyXi//uuUQWm59LpZ9sNzlasJwNbH2C4J0AaOG9DaOy+Lz7pjpbyok0rAY9TtaLjZQ
7Rmn+XFTWPSCe1T7qwWMDCz7TzpyMh/av90tpbXNBcrXtrYbTmbq18WoRQx35sdC06t3HBZHTwkK
rKkyf7QwXjaFCFCrzYsokhXoGX4vWdfB3rKKXSg7QFGphZuEhv2y/xae6XJreezzLg2LozQbsslx
G+w629n2KcY6bRLmelRuQ+yKY0KUSSpiL00kOCElbhpCSHnm72fxl7ZLcEhK72lPw9lCFhGatCw1
GP7ZzL01NWubQC7pdfPWm2HKZu86cDEsOEGj2a3TSM9Og0jOYZw8KdXGG+Bu5H83ON+XD9ulHnAl
0Bbgn0xnv3yLj3+Bpq97+gJ0DSRq1ToMT507wHkftQ8OcCtyZHFR9pRSNfs4+y63Pg8GtxbJ0Xos
BhQSDZyRNf3w5mRl74NBTc5vCptOLguNyaBWtwjRS4kQaLmq+So+ZtWqCH3/6DC03sd6tO2j7qXD
SgD9LwuRLAmquH2EsMM07HPcZcNuilQCUwKYkStBN6UYLazJpUcZZ9qNbVu49euuW8OnyRBRonjp
3RLa9GSm+0iP90YlDyJBRtwVClPfzJYlRw3AJ/g9ACPzfSB19o2fcqn1nS44FoUOINHw4HV5DJv1
eaw9zKNo18QpmXXai0hiigX9NcvRM7vSv4PmzH+paZ6UAyERHd/H1q2ShzNiXxDi8D5qKsWqxk+N
Uy905+AuZMlG2zLScYgJkMjJUK1URxh81TEykHTErXHG6Q+EaXlseZYuCngfMimjjnPNNIXPQZAF
26QNy5O0vk2kYR8h7Rsn9BluzOaGIlXHuO6fbQ1vEXlHOB0JWUSEOsnN8sEKjzJ1l5rn0i9vyRFU
SCddRuHkHbDRiLhAQ4bjxlPtJgiVue09ehGDj/R1vkovi0LTQuBC+g9L8l/0mn41Sf3RC2hHNcek
JPUpmxfLrW4kb4LmensE+uwc3P7W9YaEyEMMY+CO0bM0GQyDZQX+vYfUeXf7ptu2ibIxxARrID0e
THepPr5bVM2e7wEFZe1wHZHzAlE6C4osawhGPi3lVwJeX0KthQATTyhuXSxqrpO+tJGTbYCJwg10
4/GStAVWnIqw1parw7J38nFGEdNCAZ6slWCcFchWJpv5cbnlLenBnw/68zOaHE/5TCRfHjfns+xy
63OxrOZ8vna5v2w1jYtoVxn8gPMb/bLeclM3nXSDk/Tnx2uXx/JEHeJCp3Njf4fh0m3KLKvxlqJB
sUbQzdJOHoscmpQ/kWE1NnC/E/WQND6uIhM1a+POJTRtJCWaxlMIFcEe/W+hyl8mup6bhXDUDf0c
IEVxHeSUs8KN8hp2xS6HOkXJAmUjrSM4JhDWauJBEJoMJ5VnzfdgkMjJKv8rDlyPbjo1paCv3ZUl
OwV8gZqkpqfDUfUTnlQT4R+xpJ6wvqJhQcAVquDWJVXyAiSc1kYaj+9uQyrVUDrPJrWvPSWmDuWT
3X9NtdPyvBIZ7lpDZceeAJDH2uienWEC2hbJaBXD4L7WYQV0UNKXn0sugEnKh4K89nOYIe+tZGwf
2olsvOVJ+v0YL9J3skqybTfB4ElCt3gG+nZdtspe41CPbevix6W6takL3yxPtCRnRImVP6qqMY+2
FaSbfEQKqXeM60tU3PSzpreaBsIWrUi3ryXOYFUhjZm/5NgqVGUyFmcyAIw7Zj/8IRiv33lOw2l+
pHkd6E1w704x8qchAtw0f5WJmgLotPRLrjVEzBEuvjOyLvpi091ZPlU3YpaKEpCKys28ezv18Eku
e4d0IdrQsbjrwxFCiRjDj02OLj6hwTZfRlLZ9+UIXSaVrXrLoWssr4xKD1urFLRkkEA9dv3wdXmc
iAxCh0nEuzXHHDcuTFNEXvwQRlRevUyvn6kMlgfULrCTNCd8J7hk+e5WzeEUNxKjr9K7pzidHpYN
qgpLVW977TUaK+dalmRZLd/a9opnUyfcqR7SbAMXPD0adoJiZ94lujz5kam+To7XkkQvSKLXXRvq
RkZUCJ9milzgu/Mh1sHtul0Ou+WFVq1/pxptPlj6GJ8ij2id5eMXiFdbFEcvcYlkNteHLcnr1iFy
S/8+CSmwgn8svhedBR08Ml8HbyK+0tRC2lnNcB8OGE6WNbqwONiOlnzRYivZWmNTHytOSPekTaGP
0/PyO/lRu8COxy9dXAAxE/XEUI3qqFE6e5/4lY/t5EhBBiuL3hhtkUAdCu9o+IG8G1uP0ua8HTsu
N4nS+rfMphJGnHDO+AE2X0MU9mpZI8zLNRSk4E1CQtukVa7gEBvGLWXifLV82gYSrizH9ms4EunW
BiYXei+vb/WA/MBlGw4ovry1va/TnL86VEZyJtQ9uGYRsS3LGh3t8X6a5LsnYSQnGST8fIz1qx0A
9V7eZeAcgLTsPSPPYl0MmjhLJ6quNMDpqc5fxe/3jhTZeVlBrzq5dtsmvrSt61+4RAQfa7lgBJLR
/dYDaOOa7spL6rUTh6BB9Fovs++EgM5b60pk0riaxEVYqoQmBmYnbZTxjbrmx+epdW/VaVp0DbQm
OMdxS+9aWNm3XDstWwDwKVYFl7Zr1Tf6uQsifR1MmfneW6/LCnIcxlWj19a1xcd2tiShe23Y6tey
4+fpEU5SukdgPldRddXqD24YVVzbJrnPp6J/mDyYCL3h1H/IzEdH3VnvtQB8nCEZudYcn3jCgHL2
Say9aG348LE1P3qsvNJ+CbQM0Sxse5QYmkVUbkzmRuQF76AmbpZVU9FCNu7i+gF4JzEqgJT3oizt
h9KhobGsAsN5VVCcfbeA6a9xzTVX07DUKbUl4My+ql/1rL5bVuXf89TpTftCaSXdtvwljvXkRbcK
BRYjn0J+EwSGItht/hBMaokDcbR7YxzNPYMnbYcNMXl0Q0rSBaP8P3KOSt3vta/JLA0LITJJTInu
YJ3aEEFenPP3QulH1CC7h1Dml15v4hdLtvV2CAfjaMZFcztIDQW8Vc0jo9dlzYnwjpuuN4z7Iej9
vRrbWTDSnIau7h6VS0zKstoYZpvS8sevWlLB4Ota+6IAy+AW0umRBW70ZerSy/JdQPp+0fsO+ibB
F9up8DCW6Lp+a7hzWDVlm+9Gf1l2UM1MDhv61Nz3UqWHmGiKXUsa3CN0IYSN844JnHDr0a76Guic
qz3TVxfX1MpzgMRrY8ey/WLk2HHmVanUvcdRwXUyV+WJVNWcuKEBKz256PcEJoKHqgRsjbzZmH6j
vaWdCNaqLeW5sI3oapOFsWYQ2X7Lvfuxy+3vg5ZxUfRd7VbkOlFatRVtAzRyr40aL8u2olb/qZFf
8UR/wd3JoRuw3XDpdkNEVXxq+3sf+/thDIwvvj3BXHOi4ZRMRXibS6SQH9uYP9Rytwt97erpHEzG
fGpaXja/fllNhMel4ftn5ty/9Fi//18i3kfb/AODYzi0qf9Tb1z9zxtzkX9l5ywv+ic7x/iHZxsm
qEfLcH0Hispf3XHX/4fr6DB1LPgqf6J1/tkspyNu2J69xOIJz3GBrvyZiGfp/7B8n2g9A2aw7QN1
+181y2cH/7/QXWxHWK4thK3bIGZ+BwsYvVODYUXTMephdtvrWfsQgMFOwHWoLp/Wk0EWMLNwaoTB
T9uhdrQMan/ZaX8eXv9CuEEi8LdP4fmGzm5iX/wtla9HIjXVQJkPRebDT7WDRwh7lwlG9NWGfbgd
8+bSOO4K7SJSXEODNtv+JAwz2kU2Mj8Gw81/4TqYv2kILM8Gd4QcwdVdCyGB9ztxQROmW3nY2EzS
MZjPaC2gVeY/Web+kbeJfpcNjD1L2e6ECL9ZxNCvKGo46zlaGF72Q1C47oapM+R/2wYGk82zSn9i
qqGbmMN0Te0qUTOCYrKx8arAXpcEkZD8tFemEVCvHJ7/y06eURS//dS27nK0EeyJ/ML6DZVUg2kd
KCoUB92f9JNwB4K0yWoF+IlRk+bC3gyaGUA2mMz9rV2KBBh8i1O21dkbiqe4dE0Q295rYILt/S+f
jX/B3z4bAH9hgZPiTzIf77+CJlpJJIPy3PzAxOUhUDhOhZ4dSt0Zd6FO31n6eHtGUeMG6pgR2yZ1
DlUfGHgMKxGk022u3YY6Gqj/8rn+dmA6Bn9CPhWpi+hkfleSJLo2VCYqwr2VHuq2cFckroEt0eAQ
VEZxbu32Br4mYE8kuDszVC+MAMt1WZD+PNmTcckp+/7nj2T/DQWC6GlmgADX4rc0vfkj/4ICQVis
k7g69HsBI35rJ4F2cho8m8jc4VjEzWMWXBiuh/doPJOnwnA2o025ZLKcGOhODy8U4f61ALwIwldD
XTBksPYF+c/lpHO9wqjJ/O8yiQyIAIrTlZ1acPwG4+z0+tHqCLE2EoBOw23i2fZh0KgBwTWd1vGg
bUZvEJs+GOFJFv3K0/xhS4wYoze3v2koKNmifItaPH8Dg9GbLDH2QpNXoRptW5bNeCU5mGiunzHo
bMjUTrceXKgcroUvtJ2z2x2/iZmoTehDCoUf2fSe/vPuNS3URr8di65tQOk0+N/rvm5av+1g4rC9
EPY5vGX0fo6Zl1fKp6e68H2gO6I5JDVC4rT2+rshGK4IW6cTwNbiLomKO40pJYMzDXUqPrkTfOkf
Te5i7iFSfD12f6gI6/gw1sGJhPngFAXu96pO4l0cjz77l/agY6m142rVW0ARMIrwqGaDKXcloTxH
ZCN3qWc++WPUHyLp6letYbHcSv0wPLZOd9f7OMhENDpUZY2IDF4WWeSTE067RpWg+miSnFxZPPAz
dtesHYa9bG3jqUd/cR8Ft9gCuruizY0dhS7jaZJ45WUTwVFFlK5IZcA2VU5rCajWJAvPblGskG4K
mx3Twly3rLcREpNDVSS0Zqb00vpVejHtb2MHHX4YjPBiZpEO3KXLDlzg1roDlZg/d0wnoaH4OErr
jB53nZxTA2mKAwbl2tYZ8zekrbkZ4hJJXkdNdnsubTDdjWk8FU1vXJncUw4er46r33l2ra37qvHW
BoTFs4rq5mDNgkSw2AhVy8o4cGEHl6VjdFHWWJ4Mb8ZqRLE8d4z2k5a4JS2yBnIhEM/knSDUJXhH
NPzsVaV3XH4jJ2MSV0fCQEst260Q+hsYB7ASNYlMg7Ltc9KWB6YdV7STsJQ0EhC4qh782o3v3dY7
5RgYzpGRxveB1qMtT3zy5OG0iqasd5pWG48dQZmcmb1iRaj31jCd8GxXfMfaK0b6MRwtOLwGCpPj
2XQTdBOhVd/7TpwcStHoO4T2X+N2TgocyFsYUZOviAtd+alNQqyLtV2MXOUTjSBGr7cQzA5Zcrbm
hRx1sQ9UdE0nF6kUfFHA9wanWW94SIgEOjLdjm8Hsj63CX2b1dThaCjgfuNZF1Rqili/C7A7xHES
H+qxe5+zYO66XBvu+jZ/8dP0NHUtJk5jEJQKau02Buiw3BOW/lRMAzvZKDGkj8S9VeRu2Nl0YODr
3i4LxDfxwfcoiy13J7/wPp5Ibb5H2ysICfNjUYKYjTMURjSznM7LysKfw3G9wtr4OQCF3KVwXYUy
vEeYFt5n+QQs30E+u9wda06mjYiGi9U4u+Uhi/5yCBUMlV6uVjgSop2JfOoRn4+7C1NIVpxgtIdl
oSf2McqAUevzGhEzlH3mtcGNQCEsyfFcFli06BZb4/flXt5405WvxxTb4Nws6Tz0cZQ9LouBaoM3
uaR1cNK+kV07BDcaovwbF9dmk5FqMg11dednClMo6RWPIYodLrDTWasKTGTCf4GL79IMxRInSnD5
ZfgCdtulU+mO+85OyGt1ZLdpO2ARaJo0qGYYAboJlOcQ1NWbV5Mu6/yh4jR+bkcOYloyKyuzX6BB
wbwoc3gdFv26rrYw15nD96zs/LvGQ/BlfvVygQcVGno3vmAcOFkO/YkIqLyDfAW/XL8fW9qyePjW
SednpyxIDgP/i40GkcXuVHbAfEFglWptJrL2uWsC/yZGCrJLLaB1oTup1ehBF/BrNe4yirfbUFGY
7ZPUOOhV/NPk1LalV2hx5gKUkGHIWjcmeiVjN5EQA+C2ILF4CO5pMX1tRRdtLU6++xzTdNF03rXU
2mitAdeWep/v9IoQHlpQz0nrMGscJRP6CDOQrp6CQQNKEPoe8IEoOBIyBK8186NN4IWXDDXGx94E
1qMdJoAQhm2KQ5Va6iZOXu2ua+/01sFahRNsOT9NmSeeaJXdNPKLp2vVPVeqK6nx6uTHPkZXb3h0
HZSPnX0amIfspoxHGbo7m0YM1VGp4aslrYl8UnntCBRcdYqThOPRm58wO8mKkpWVTPvIg/pjCGqE
bOAtzAiFRz9yjkPpbwo447sU+yhdA3+j+7F2JGsiAndD3JORn/j97rwwVhQa3Du3wuaS6oGLQyvV
EKC4ezsr8egZ1IYYCu+KgIQsy8PRy1cbt1MOjHGIQ1SEUUGrRjO+6VoB4A3SUpUgLFBFV56SXuC/
jFsKCsI4tZGnzoQiCqMguqXrT0WZaK/TRIoreBllRiPOsCzdi7i6Th02aCZk2c6ti3hradFxUiPs
wf41LqlGe0PwpIsUg58+y8zGtdVF2IFbQ3sJOwjo0VDu/K5314iLpjuvvm/sxDgGMgacVA0Vbz9T
lFuPC2s/EXfcpIdopJk6KCO71XMPyQVUphhzFAR4dSDFzj5WHjWGarZ7jfDHz7DO/XMOj6mlWeuE
FjlFcu7RhEVSftcRZqx1VSV70VWXmriiq+7/iBSagSDA6A9C7pDazY8YoyVFI0cctNa/NTrhHtEs
0Mt1CNQKs0SB6RDDA8ZS41S4FpdjD84EfT/gN4Rc3FEOzAFpONZ7Kb3qLXajlz5V9hH4L7gNsE3r
LqOS5hhCHKwupKEcHBunqXaeRJPoxSS06LVzrWnxVfGMWSmxp0gi+1LnzkjycgehAIYwMU9+RcCo
WwJAS+Cbe27QHJYPT0FO3ledD0a/IlO9jqFYjlRB2i7WL36e7qYwN7aR/0QWTcNpoI8Poh24+ntW
tIf7/VZHo3ZpscZZfDPCmttbasogRqyYEm40eGs/6QIM7v2q7uCA+qK+zZq+2Q8SdyBqz7Kveqr3
Pxq7KC9EK5EGFjQ/qwnPhwq5gCd2Bai9PhhJDex0DunISgr5XNQKAiNaG5k3+UlOWNQ3Ueq6ayk5
FXbB8ErZjyDbka+QArhap1qpwargaJq30aK9XhUwrHYcQQdkSlSqp0Qwvw3bjQBHFKqUSDRE0SvO
Kz7J3A490RrJdqWds77N0JDb6bqT7obDxFy3xMYlzo/Miv8fe+ex5DiTXtF30R4TQMKmIrSh9yzD
cr1BVHfXD+8T9ul1wB5Nz/wzkkJ7bRA0RRYJAonM77v3XKSXai0iwmiEkt62RmOeWqN3aMtWLEJC
ddEcO/qiA/PTyC69tYTsaTCGgrJGtdWv3CI0b3VrLDwc+hk+wDd/6ssN7qCbaEH+R5O/avuqWPJx
8GhKIq88x4tf2lH/o8bWuPBHN36qW9g0zWh+dojj4XKiSjaQrC4p/gGYUF15TCP+D+Y6/N4tvCFD
xRencZmbmlm808KBju98t6VZAu2FXxzvzxFRt3bpbCyLbZbtE02uu6p3zl4e9sfSscmwGR0fTCzk
CZJfsncj9B+0Pu6+TLfZU3s4ezXBLwJVy7LOcucoCJ09Stoha70TUHwMThAeifreOXoCylY1YXiK
0wgr8v2Z8v6qtjwih8WdPRul0zzqT3UblKtWB32RZwqCqjuS/hCyTLJqwV3N/ykNQcB6X+qbyM6+
1SzIjjDcg9P91n3jhnNatg4ahXwbNEyVbmlHSZR9JToLUTuvAPGPvA53/zDJP1wlSKDQx4tmx+bB
0Rzxa5PjRUAhUKEVg+MGHwfdKonc8crWi/RKdsWHXgGM0fSLwZLu0aoehtRxHjSbq0/hl096Kuxd
RQWH6PixfLo/1tpE4gR1523Jj9SYSmvAcRBKPxVJSB9YVQ/3e1iPjIPjYfS53w12NsnpVJpVvqqc
LFo7nl0Ss12bj4kjzMcxQYGfpBDlwgn6bE21ZV+Z0EIHxxgu1PqJzAiq54D/wWXjCfFVcChGIkEt
i49T10Z18mQCeL2HEqa8vWf17srSAeFRhTaeVGLoT6Fj0EjlA/pKWpui11mBiTl2z+sXop1PHy9f
i9LdsdwoTh7jL4QkG9eTpl2NhjjncdL1WZcAXud+3y0tHcd0CRkPk2PMAumojZ63FFk6LhuKaAdL
C57M1qu3kzl4R3D3/aFjYtf2w3S4b4rUa7O/u0+OFsA+wINrwX7mkjk6X5HRjPRod45b0Uas7Me0
RJLnchIdmZfDCQDalmWlXPGK+Dh357ZDU12EPwHdjex3TQcmAGg9B4vc74ccOBXiPPKkgww+Wvpe
F853H3fJUUvrnS5BqGZZdOoKgg6mMXjU+/gip+hS42ZwlLgxw9vFRnsZIj7qaBCLlWb4DegknxRX
AdCo2iIeh28kpwO2EvGbBsHNmHRziVHi5uQsvWpzbzJH63zHWiJUizgF5Q97sj7dyd31Xvei5agb
ugkckzOtnBmAH9zCEq5xp+JiS6+LFaAHR6bH6kcQxC621COTk7dwvsKkVr8diw0S+WpVVjthxPsg
RVEUPiS5gyYKG6uO5gMxOIpHv8drl47BSbPGfe8SvVaheWz0z6J9Yp7vE9GNv3ei+Yk32zVIufTF
0u6GXWdhkkixaZCPzTlVGdEx0uGSzKp9i/AoMqWTzyGBUoQv6k0Ujtrn5YIEa1BiQersKbURmZjC
0zLygzsPl/dNZq+cOnR2Riy/monvGbfNtjKdveEpfY3PinA1JBoKaBgZJeVCy0uPdAB903cYdhJT
w+kZgyl2tCfNpMtbVDiGhiL9PkgIONVc3sm8ZZV4r7pA0eA79LQrEjlXDiCBhY3fj8xPrI5cOpfR
7CYsMuMPn11d9j6YLVCiK0LxNMxT1WfyYcZl9lDqYEuDasg2cwU5Lyf1k4HjyjBEtI8poNpomEJz
mkU7c87JsIll9GNbbIxB2q+BY15kZe+LSEkqoA7h72losb4KzRdHlmAIovQQlSyBLfALy1DicBfE
pDVV6T4mEEcAvtTforwo3/hJzlrqv9ZVB8Smrj6dFuVO6lTTtuntaInYH5cT0SQw7synO3vRco0B
q6pJwYwY1ouWypWKRH1ReKo3jdJeO4afPGLVHo+dty5LLl+eT74mIlMYNLUf7lSqQXzQn+R0aQk0
3DZuWT4SMANOfqBZSKap5bgui3IHIyNpHmXhZ6cuLTHIty86YSsnvTcRwFkKjRtJYnErEIlVqj6W
5KCu7LSuZopBt5e2+pZTOFr0XnMoxBCiDDYYv2ydiCDDfQgpUOeag75q31n44kvkpOSbudaRPA/o
mHr+rWIutcXF+qhP8LN9EcFxAjTkGaFBPKi0N0nfqXV6w07j7rQo7lZUqeFNV9GzayUrbfK9E79a
t4xt6kk+UQRrL6GkHAM0cBF8HK2Es3/vDkmFzgSi8/26EWjiRc6xZ0wUTuiMwbk1fPrUih89p/df
ihjDXDm+Yg3qAYmJfoHouKJQTbrqFMXknPTJo6EBAM8HtLoGhiqitJaRIN+yaXx/2XJMAwiprl1B
WpmGKTyMeT4ZmdNGuu+zLKp2fVORppijq6E20asEkjQWpVVATizoTwR5TuYWG9+dXu6yS5vS9V8V
mKRaoVxvfEBnqvyG1xkOtX4rcrnRkt6CSdl4AEXxnmHXYE1ZIkNMq+/elH6PKUYA5/FheXTC9g73
+4jhICJG4f6ulb0rtuu/qbh/6WeN2Qvy3z7tz76K+7P3Te8CEB77EDdXvjVKCMWd8+EmJO808HmJ
f0MjmY15Qgp4Jnf1/Aezq3dCisLVZCQIp05XKnSrw33TxYjsx58ha3ATHAuTtZOfttE+1SCNO1f0
h8QpRt1j7pcnDPLeIc/MdJmW2eeYgQDRzMbjsG+1A3DfJpMtK03NW7vkemHEDvtNEMTTk18RpuT6
E2qWPnh0tzXu7OfI7V5q/KTb3wrSIZCLoYaiMhrTihQS2bvPbU1bRXbemz5kxU2CV71N7gwRB77S
9XvME+DQTW9E+RJVK9uFnJQUOACBmrBr0gOtYn0XKEBYfYO1kV2znyxfo6KtyNDSBi07eBAoKK5a
zwMDV1kmB1lMP/mxXYZszd5b/cxkFLFaReX4LnolL304mcR+OiULRYg5E1fjuilYAY7Wqis8yrop
lZU2DYqrHTfn2Yp2xIK2lRzJK03PJX9FfoA5hNBRm7XwpuTdybL66OcUG/yoyVcN/bJTkuYXE7Xj
awk5aOMyR9inKugeJVkJc/tB/RgSCCiTAjWorGfXDYstp0C+88Mwfy1y/5jnsfZJV79cWp7RXYYs
TC9colkoyW5dMhn/DEpqPC0QfNQDH10QPjp+5H5leEE7UEeCMeaa+mZ3ygO4FrU+7iqrcb5nOUQ9
S+H6d0knwwYbPsmBhk7XUuRlQQ2jImiSvdB68EqZNe1akna3U87QMZqpybWFfDNJYbJA073Vq2FL
iaM5NHlDChbQ40tQQU6jmGCsNKfVTm6tBauxkbCnovQPs2p2LCidPZ5AXL9ufk2MzrhRbDsEFBSY
o8jxaLOCG80ifK6VD8iZe/ABQHlmyr0oYRqQOSdQzaRSrwnauYWsEZZxyyo4qIG9xV5XbMn2gusw
xisMHtrjEJzH2AaTXRdchzQg+l4z7u1v+aDUBYSjMQzwSmxdHEsTSwe5Qda+jwdtg37cPfd1dvbi
PDoBXCF3SB+OdCexV3TjuTPi9lFkzmcCjBAwFXGGc1xkTCYU9B0uUsYwCzjbp7bhYtwEOlm33vSz
qbJuZ/kYlzWKq0gMwnzj6DRw6zrcxDUht+5A1iIAmR7FdcsqAfZZn4z1rm3HjzBUTNH72rjcy1LS
Nre0jZwnQ0dGY5XwKQsuYcp7d0q8pFglzEMaTTZVjHLTCsA1Ph6tRRJMr9FY5Tsx9s/8WuOssGAN
lBDenYsWKLAH4VW6rdgmgT5tDA4whogUpC9sqITqcFPw96FZv0lFqm9HG6ka9fbYpQotY2WT5/Dh
ttk1t5v6MZzgaOR4hs8aLMrM4pJW982wtcePUfYXmUukigl0XXbvYYzyd+D9/bFznGMsYudCstpb
kGvFQ1v5JzckYcDsCdLVB1o2yehcZQmwLhH4rKaguaJo5NCiY2P1bbSZiio8qqh9mpyESrr9E/fq
OrfBM/aBxmQ7hpzZmPm8UldUJjWP+XG2bnvCUx3HDlZDr37o/RgeJ82OVk03FDs0RbWKthkJ82eU
xGKZwsFea9O5rzx7ixXYXOllSdjNXDloMuRRPqm2kAeBBrl9vu8SyDWRVxm7MWF3WJZ1iTLP/ahf
wBNltq+uo+jqw9glzwEJfJd4LMUxUQZOWktfo9u2oTeVxdnXSElmFSkFmnhtRquMLDxDCnp92xJ/
27D8p1RcvjHaMwvX54DJOP+mpv0YRYfWtKKLo9FrZpIEuR3tJYDlgJmQS+fpIWwYDs1aaae41nhT
ETz0NsWAoZ7OnuWDpm0AzhosQkDQDhwXE/uPia1zRD3ZHttCvoDJqaA81j4ZLzlKIjJDGHh4Uals
gImtJPlLj8WR1NyvzkydDWAyQPTtUzR47Xs36u+t4grrkgK9DQ1+YoJ6SYSspxAEIAyXkP78mNEa
M2LH3BYYbpa9rneoWOkBg573Y2WdiI4l+2coXi1SdE9EClTLMRekwJa+CbCvCTgIteTR4y1WEblc
4Gpif4vMuZ0CwOeYoln/HxuFW86Wo3MsmDP6isJR0gm1ZYVbnW1g8ocBo1COD+Ichc6rnlntjrHq
lVYFzjnQ7M1mmKcWRk3DV3jE/iaCo0944OXl2APZVz3RSJLhlaZJQuHEx8XFpfeASHs6lFbSbUnr
PRnMJU7mvIkEI3IdtMBHmRGWOkhLVH0Y9hyazWVk3JAqw+VFXIln70glNTuCyzJQ3Wt/pH4Fba71
y5tped1VS5Kt7X3o9mjfGq12bhNFf9UnH5HeqbOLheNkt+iSe/B1xhT7B/bIRJ0uuqmxtC9VNdHP
89D8+xTOjllqZccwSL1lXmNurIwqPw6aYIEIuViLmfKFumWucBa3w0oE0ZcTV+iQQ9s6OHrqEe/w
mgUFnQMj9pcOQevZwuHCTrlVcBNLxXSIEpJTfUoWANEZMO4ek1/GE9lgPewCin5uPFpLNKrdPqYu
VPeVX+8QV1Yrv7MHaLSDWNgR15dJ+Ai8LVX2l9D2CBNMacR3uXoRZtTv8t6PRzratJjS3OzP5IRP
kiE5adxrXdXNVc2b+7CTcgajQ0l27nClaclcvVJefnHnNrU1GM3ZRjYc2OHOixnh4xxRzzgayZXo
yvTqRtpXQp79Ile9s+tTg96o7FZdnfKYn5+domtOVpxuPaaxx9oZ7HU5Jek+jDNWCmFIl9VlBSrN
F4wGXCYtwiE1yyezKQ+cc6/Iz+sz/ZwM6iCbPDvKHmJhpafdjnFvWpuSeK2RsXlLDMhn6GI3071M
PrdGdM5VrX/4JgkTYe/k2CiMh7Zh4Z9lLdk07Ej4qlW+tepCO0Aq/NYbIlwlvTyWuU1+umO5r5Jw
Q+b7B1c3g1utDAp2w3gM7Bb/euwiLza9H9AT6y3uVfIiQ3EM6Rt9DHqwQmPtLGqmpBejDPwzQYAB
0+FubVFAOXRM9Qy3ML4nfbWZoozuAZPQ3KP6l7VaTW9TUNnZdqZAtl018hbncivJRUIxG52GlHpC
l4mDYdTVtdKLKyX6dZKIEuCX/mUHLTSevNj5shlvxHceKS3cotKMdr2iuHQ/Hu5HBhEkW4spx7pU
wO8EgSb7NHA4z4OII75JXqy6AtlLOWPb5Fb9CPyLWGPwHro5QoWkVEYf6lsXQk03uG4saMbXpyA2
bjTA9VWKyQcxLBEmVLZY9tHuhDvdPAHctPZVQaUiHqZk0dXF8JpL+0trJh5KU8i2kyJToGXWmk9i
ggDIIGwWdJUijzmdPagfPbKUc1Y3+nbsKlxHOZ3NOhYafjOXhPrGfQ2LQt1y0DJn3JmvSfXo0P9/
dhI7uskaumyYR2SwxhKZgNTrg9WXpU5ZgJv3++bslbrfmma70f1uOFrIrKJIcq1TXBKiWO7Nu1E0
aXED3zd53r8ZdUJsOxIMCwPNoXVLOvd6qv/XzYS29h4NJ8Xm4nDf2LN1R87LrvstvZ3N9oWiAM4p
D5l3doDhzcMEQyMU/8uv24AJoYHXZmwjUUj3/ux1yWebyn0j73YWpzoaqtL3jdn+TFRWreNpNtD0
s2dRzQ67+y0jKeY0NOctvrs7u9nd+evmMN+MZlNk5TIahY0NWjDHzmPMLtFp3tzv/t7Ys7eymr2V
0d2lOr/B/Q1/vdXfHqstuZrcoNhlLMCmZZqkcxJQ/3r/s+T+2P0NEgKEUwKO+Qh/esOkRJyFmPG1
okZ6KJwex64Wh9iy7/fnTRBqGF4QZazIxWyWXopVrpkNufTuCuCB3Pp91w81JqpkLv3p8fvu/9Nj
v+/+fj14Elxsv985DeyU2kFO8tb8A4a/f8X7fe3u7o6a4MDBr9O4jKyDb9XwcXAFm0tlZwgyZLLt
e2KrWZfe/4BwHCmacj+4Q4mZ4u4Ynd/XnXKOjvu/QCOM3XZ+5n7LCL1mrccENv/tofvjAD/++heN
9HBFgm39/Xb3v/j1nsVA4c8q0c/dGVp3Ylc8I7Xut+6b+xNtxAocPzsxwuUz/ptxTzgMFdwOS5fU
OK1SIIwH5kULEYBUuf/M4f1w+/2zwpDt5pPqfiYNUVsd7ptuvmU5I5TsKQrXWtAPh6rMsWdSnqeo
x93fm/tjWTixMtSomifKLyFbZsX6/kV+s8xGt4a0k9QDchE8K1BBkTqhF4Arly/QudSLWddEgqyZ
1BvXgd85RpT7pI73LnO3RFii2PJumkeSGO3mbZyBDfE7ZwNQ8mcWEd+Y509mQgm2H9YjrfwFpXMM
W4GB7GDcMkETR89miW8kAPpZ4S1oHb6kkbhmIvY2Ykx+epL1Do3wF6fgH2Zq7iy6+Fvz4s0bzX2X
N+RfwyTeYvg5WxxugLER6gUV6iN7eBWVfVUiDk6BFWxgEFJsjvyTD7v44PIBFyQajM13anH0ymmM
LhCAJaXPL8MboslYNI0acZdQ/R8ri+qmWocpnKSSmfbed8yzb+FyNdvzMPeGW0XGuhNfdVcSsdf4
S6p1narokbYjgIr2zUrrBypm25b8Wj0wVuHoYel5Uw68+ELJfRMkPxitcWz0fJ8g2saah16rGn+Q
2LXQrIyfm8asN0pE+6X9Inr3U9OhT2fxcnDVD0/RZxmlq+FWpV/gN8m0zEY6OKFgscBlPAL1HtoY
zaIWQqbm6+sWO+458KNvVYQnvm9Tg6jtYV8gtojp3HQZa0vff4g8+onByFQ+t/yFWxKcQAQkrKUl
3RwKMp4nNliI95bCToQeZWLpZiikDt5zmhIsZbLnGlZiJIZ2ey1oYwpDY7gBBUD/XJKH7GyFZJll
Zkzxy5pQsc5/jNQlh1S6LrKEuKeWvBXmNSsFoJs1bdp48YrpF41AgOWWaWx9xDawuquWjhVVSSGi
s6zN51EJufQd1S7RRjxRojrz3ZtFOUYoiiPWVW7E3quJM47tiYB3J3/l7PzDUGQSUyeN8Y/OE/y9
RUj1wjDEzp+IAIQjtp26aAYF699ZQDScssKoVxzb8Yr5ISAiClzDxlfl26gAs5dF9D0qSchGE71C
IemvJ9sFR5UZT6Nr47LwVxCFy0TDyEzw0qKtcU/5As8EfBt/Ww/WzkLkBbbAjze6VmFnCdXwItJW
bAa4s2tmyWKb475Y1VUBOCAYIAfAbLsN4B6zXifnUWJ28bLMvk250TzSVSffkGXD/aEgAb7b9saT
no8aVyFbrptq+hA4q86QpN29GycAcC3KBVMgXCLbBvemtWFFB93XN/QVEXTa/m1AXbyXLBIX0N44
QbEfUzywgb8XBHr5fIMG9Maj5eTTc4i/qajJW9RGnxmPzmEj0fiha0GvZNJGozLRdLdhGOMLhNcX
LhTd7b5Rw2EYMPSSPRH5vFNcmT+JbpWsschzcK2aaj8wNy2evtIoarHe9NFDZGreogcwXvqCsSqV
O3eGZviNFj0FoXsILfNU0Jj1sG8eq8mmRwCslgCaJ1OZ7tNgRJsxnboHvRXPVV7/CPVM8tRIrRqL
3dWxFOGrutHvPQOEmPJrxDYFGd9GBhM/k/W2sBo4sKzsuiJXcN/FJ/OdZBNTRqTuNxAkmVv9yY1f
szImYiTv67VPvI8v+htCD8KNOmjUhieZOpVMC1P9XBHhe7bFaBEuhFwRC2cMXG90OJNjQjpKJ6Xs
7y4JEjdOlmE9Vh2pqJgbB9IBOK4L7Y34MNJ9lXca0F3t8NJGqyzD6INTolzVGMxQq5P9iz78a0zF
M8qK8FlRng99lb04/XGcGvlshw7jSvKWGWN/8uVYnmPNeLqrbqqaqiSpeodgqnedw7//n5XFxj/F
+HqorlzTxs1hOLiN/+QomDoRy8g1y11ieMkOGhtp2BmpOmgGXzxEi89D1tSreho39izuGBwV/S8f
QfyT28PzPAZUHTQXrEXd/FNapfRD1eIkL3eZhtzJb8XVhee50nqIslzIPlLB/BxBQLnBVxdeLADE
UmQGuZxQ6xr8cyjjgvA4i031zsiuBBDcFM3lPctV/TKrQO/VqP95x4lZcP0PxgU+tTsTIh10+Baq
939UvONmSM24GNhxUjnr1Da8fdD5F8OckL0XqbUFM094TmfsO4dcO5ZNycdk7gwLaiqocr+x5OcA
mc0LvztCfy0o5lD8sb8QqNgY2mqmwFRjHgCwRCSoRtMv99SP4d+Dr+Lh1wf9e3eL+CdzA59fClwE
nnT4GnfB+T8o9mM8M4ZTMNTlTN0trVhFquFL2DVNtlHfo8rIl0iesMCl7nvnRAwPFo56ksAKUVhr
tP2n3vtuE1u3w477LucKCHmVH5x5D/FQllvCL/plk4X2VsXWBbZRu7z/CP9vAbuN5dd//Nsns7x8
hQewjn6of3BzWcLkRP3vLWDXMCr+xQv+av/y9L/YBvGB+uyNNqiSc0b2X436j3/TPOsvnsFQwAF9
j0E38Lz8l/3L+It0beFI0wBj6vCyv9m/TO8vpnR1w7NMAeZ0tkr9H1ip1p8DXl0pMSTZtksHEzXy
n80kfk/pKsyxceQAH/CwjSABB1jzNvXzLLC/m+3Igui71xlPpUSAl0pav13jvVcSLaVtWd1S9YG/
rq1uXwU0tGuel2Y8bRL8EWmR2WQ3DP6h4AK2y5F32rJ+LDkXFoDn50ThTCzpPScrk+VuEIVyP8WX
QolkOaaQ/2z9I0n0cO3mnrdobnmxRUgd7jJDkADTUFNpWvG/WH7Ev9glQmefs1eESQrDn6xIEomO
b/RwZ0A2yl0gIpOUHu2SltG4BdMOlVpQkGhKfz1M5gVJ0U5MyTfNgPeEAmJVj3xTVaIlayXNRGb0
skRdzrRrIVi5b7yO+W0gnfeRdcr+7468fzHSGPx8fx4rcfLh7XJsBymJY5l/Mnn5oUhLB1fy3g/8
96yi+lya2WM2IO7LlCy2sKuuVD3yyFXLsSTHoHIrpoy194Zutqd6E5iLAU3KHFALNbsQa6dHFI7T
1xliZp6uvRJNhGG9+t6VpbsyBRzxwgtgzLH8auz0aJJMsMhiKkFieiQ7BiWDVn9lNmLM0ldHfBzE
XhfDER7nmyWmM23zboEk8110wYtbKmtZRCi1wcYiR9wbEKyPjvcQhNiMmrJtNxHargm1IywOrRP7
TAPREHnEUGnNmisQIHk5rBLq5/pkfQc3gQLT6X6M+aGtPMLFeB0kL3QoRr1uZiiY4XRy4aifIkTS
n85oJ0IUUAmBqA3BcaaW81b11PqNpmqp6BJqQMO1Ip6OlNsfqBRhv7vKvoZpu3OFOy51rItA50Mg
4K1+IjeJBO6wo66vu3u4+LdcAAWsB4QJijchlLRikWM9wk//gSw4XoieeLqYECA5Gp/JeBs6VkDJ
YH16IcIfEwpIpR4i26NBWAJWQay7oL9zTMjsRdv7MU3OWvq4IoraIkLSmkGbWXOurIkwqdAkbnAS
WzfPP6dk9JaOnelL5lKrtqvfSxu0TtFHJUtXvFZVAfzH8laqDo8ZWMJlpnJKrTHQ3Yhq4lX4LWoU
UtF84xSAEnpMtGePduIuJf4HMQAsLkp3FLoPmatQlWFHCKdpoSZC3KP8U3OygbdEm+frHUDeYnoM
PIhQYzl+ZDT/u7FaplX+Wo7Wt1o1392UgpjVvrse7c5O5T8bwhhEWJcLI4qudaIIlGu7N6fiskig
pUVQnXJHFgHatA48Au0s/1hOOkkquvVOYRAllDhX+kQSbCy20Yi8Fl0C4iYj2LqlAR4Om/oSWAZ6
T/RgekjxNySuTHXXsWu3oVAn3JNbpcUIx/t9k9Q/XPFoyu7Qkr+A5C8l/nz41Ax7DWbpkJjxeiIx
Di0xm2kk0AVleEA4pje630Ic6SstbPc2+J1FUYRL2r9vXuLe0iRCOjid4jLUqXDERJnHgb7LLYde
9XjtouIpdprPQjQfYUr7Jkg3NmcSs8r2m/J2Jh2LRYEvAKbVrjEMwpulb9Cfjgmd9hlY6cMUFBnd
9HvjeX8g0/1Wp+OBdJhPrQnLpYD5tHLJE0UX9hB19nvM70mP65r40TGp4i0s7BcMbYeqCx5c2/7h
23yB3Pq0xr7eugbtmtx/8mIm2nMEAckL1Afsp9Qi6slCu0EDIiTglzr2lHXbLDC+cs68hRcibOus
9KVNRrrWAlikQ1C1rUeEQE14CExcL1Gjz7GBxZOr0o2RoAedgDoyahC6VabmtcidVcG6iHd+xOv0
EA3JY+yMF2lqJI7IlVF6iGDtNli7acdwLddF31zGiDANJygssnLEvvHbfTyvQFL/u7CzE2rEZzki
fcAR+VKmjkAYbmNX6fWHX/83URPp54DCoScGE4FIiQsa2nocG8hprGWOyAf2cKfWZqyvDXykkxV8
UBYfyXgavtIsIB7EJ4dOIzxYQY8tjcf5iVi670kPe2IgyVH5T4GTrpq+RobkkyPted+8wTwF3tFP
9m4jA9LQu3c6sDprvsoAOFX62yKdYD9IWAKkYS16jSA8vXS2hfAbgE4knUWhjZzHCW9+bxs7op72
AkE9DVAHd4gRbAyrv+qy3ufKeDNtkOhohRC3Y7cr3gJZHxMEpiqdl+6TVa2cT92F2Q1/+ETmRrzI
JRWUNkCOFaL3zyE4ly1Rba1ybwBb55zmcEmBO96Tg+WggHA9vIRYk0vz1YzCXZoaJIHmAp65ZV7T
sn71w+HBcXFHYHB6NeANxUlD5ia1CtmaP02EmIWiJZRzo6ZnuOiyrr4/NcrqqbTkCdgD10CP5NbQ
/CbQK01lmq+QRqxCSQIbE3VyQzOY8SOdDyeZSEaeuj8Gs0V3KZdDkH139EE/oLTtd5HjnOC0cWmP
hnpTmF1JVdC+Bgr7zYgqvUjbG7rqHrDMyPjCtWdEsWknxo+sqruF6RcrFzHegvXjR4I5dhX7LLo1
/w081Nmki73AeZMjmtYJVaGV4OvnzI2IPSFVna7MSFEPm5yULLBLQR169J5je1hpnvtOOogkXkSG
q29xGaHMmnCA2uanzUQkVigHNQEjyRraZRlhUkxqsnY9DNYT4X1VqZyHyeML0lQjFLdkZOmxaEaq
frAi1tI6pUTgWxCpSlNdQ0HiHi298oxQVz+qJvg5efqtGsg65Tugm+WA1xrcQi6ZlK0OpsSWFF2d
4gvgWg3Hr8BwYzYQn+JtYEjs4ATvwbT10VTc1KyM73wkhSm64cx9gH/Bj231P6eIROVKjFuBEyus
GxqF1O4YXCrcju6tp/CWBN5BKDROBB2GJRw9aKE+NSyPccuf1Cdid7pVHBLnjZ3G595v3ybPwiNd
ZM6CNKAeBVU62GBzEvUx7zq0w6Qp8Xtg83wHpvUTQSxEmFB/78Ho2FpOJLPlvgVG9py5yF9bZawb
UnzdWpQErUcLZaU/oQrqq5LZtopQl6NkOMpUe+jb7pvFBRHTNmJqP38hCWWgRknduaqKVyiF+OPT
S+hUe0ThT5rorzGCBXQ1N6afB0zIZFsBkbIt6t3+JPeGXDS8ioK2/XL/dlwel7SPSbscKe/zb03H
2ohEPqNQ+GpilOTj4L6WuFQ7vqFjNeue2HvPvzhjddVkzQfHeRqiVPKh66jai8gnlOlD232fugxl
TIJUuW62EhfS2inpoNpNv1fZ6O6h9lMY7bNHc4ZaM9QbkNKqvHzp1fgBAqlFDW/sBs3C2Z/CdhQ4
f5Z5H7nELkSHoSCEy4o03CAgBxeSSIbSsXCbTNHaKjOKVbJ/oK47w5GRx1a5aFalQNVZ0+mqMzS0
bYdW0UpvWAO6TSxYwYBppyIdE9GdDVTlqWnT5X0B0cxcQYvAlVreLU6oHOUT8U6qVeQN6M8GzL2c
KFjfjrdtEXD6U1BjXtLuEBp9RUHtr/OJ0p4Xs+OTvo9Oo5gEcteaWm1JClHm1xfiyPSnPKdvaATR
Y5Ul2paoHm1R5lbFgIVbFxzUgiSBIWioh5EIhNzGXCEtNVaDMKY1/kN+RIKQKlc7phY9ClSJEwJI
a4bkZmc3q6heugSqkw24mnv4bUrntaHvvNBQiDGkOcUSAn26Q+xMS8UcIwRmDVpQ1deQAOeNPpPJ
f9+93zJQqdSz3fD+ZI8gkl5HDgT19wvMh7SeBmZGdFN/v8X91ogPYeN22kPVgnzFfyGBUcJ2E+Y2
DCZnr7UuORv4XSt0tEW81EQw/iKTI+ksDne89v2N7nfLQTzkcdxtqpleO3Q1jZf7TcyHrC/+k73z
WpLb2LbtF2EHkPCvhfKuu9qx2S8IsknCJLwHvv4MgDpqkUdbivt+Q6Fi+a5CAYnMteYc0y/IFXKI
bAD3moU6+dRmT3InHehDIbRDWpHzpduEbkeY+Q+A3A0Sxl1MJU2G1DlYtfHoPxkmJeDl7ee3Wa4t
fyLQHP7a8t7J3KOFA0POls/AFCgSU8poYQSDdsbvVfZnasL2obP7TQn+E9YWyBO3UslgcFsSY0Ns
v7E7r5h0k4h2pca7CF1gcd/jhgzvBickzXW0bcaBOkNdhGIx0Eg+D32gS0MvKrKd8HIi6XlE/EDu
od8IEENEHFYI8rfMYJjNJTjzgn4014aVF2v4VubNFFp0JPeRPE8DafQ4q5xsrBybiKTMNMdMRywm
vv6I3JRaxuqdDJWN1eUQ60h+MAI3Okdh9dLM7m4S4jaYE7ejlpYXtcELrqRMHpw022DoQShNVslW
avz9mpzAM4XQz9QX3qdqkoc0ZZZaV/6xVWicJMUBi28xc6+Mh1CLj+7YEhZC1MfZqhkfMsDi1FAJ
fq1DM3mbOCE5McrTBKbYCZEGwcBOp2/KoLql9L9O9D3sDbTbR4PW0aWfWEwhyq23TZsBhqLUEVpV
cKcNiAZEZh5Y4xsH+jvxjUocgdAcMkw1sq8d2kNcZsfc4ARWK2l2yjRmYnAh6ueAxuMqVFxml7hy
PD/sklfbDm65Twy0kDG521EXPPVThkyV8buvC08bqubg9r6OGK//XMp02Nn0xy/sIg4cqyZjMR4E
e5IsmGPazqm3FPuEEJKu5sPYFBRPkuyVKgzLvcId7wyru5cydneyDb6S7TEeitz4mgx2CHSik5vB
Qp9UIIi4Nn4TXRUdYZgfDGSjCes4TuX4pFiKtpYZ7VAzEQ+ASJynQKkz1KgtdG9inVnVW/cDEkTP
kQWOoi5mxprFjjjTDxDnTjXuR3R8ODQ0mJuzQAR74T1Rj+memJRLTVDDPfGr1z7Wkr2jN/UpGPrn
xE7Ayrt0FSf73llnWYtlUKNXEiXWPsSNErI0eQAHYKziytSOfWG8RlaFqDCV3bY3decAWbpZ9VYg
aNZxVlXLV5/ZyJqTGPnuJq2vpMs3Bm2Oa1GaJACmgXGwksGLTP0ec6W6hypBapabNPukRurZP2mU
hZmjW4ijwuAOXhCcT5y3O/Rfx8jIsm2Y+t8wOxUP2qDSUOvsHSIjMos1kw2mTZ+7apD7qNkpg5of
2kye9E7NTyZ7LnpI/Hb6cxp1xzDEE2H3+E/tMMNcCW7Uztq15lf1qcclW6opaW42O0Q3ERrapsEp
oCpjr9jCsFEyv7+aNEgOjjXcolFzt7k5EWBqSHOvTqzjNbMgA7sWoNeVUDn5oOA6Z9y0FciOoG2/
x0kT3rWD89lP9ZfOZSYzTNWONmAF+sBehWWQHjVaBVM76QfSPLcFAGJ6thOTI8OHsFxFb3qUdw/A
kTdKI484KYMbmtKrr6fdJsqajAUInp0pWeuZcioIollruDo3xvQyqQkJ9TTld1GMrNsRlF4ae6Cg
sApAJ56MXrYnvEhZdTOj9D5iSkP4tUMUtoXh3nNavdiFQ6aeQmW8Yz4db/Mqcw4+YDzZuneqWnSc
qyH6BfZ4hRYkjhXyQXYbIgqxGllX0+oZZaps3KmqD+PGymD+9q9Np6mX6lNZERbaDhCkqXLc00NZ
iYEJY6qaD2qg4wgL4G5mBjxXgd/dZnbeVHCVWquX61SvxWYwyZurB+dbkKbjburb8jQk09o2p62Y
VarUSrfEu1Fas4xnjOvNnsYeyyMqcJA43H2hkkNXNdm5ks+ViC8AepBDNL2P6MlzmuKU5uhnpqQ+
ibxWb9QsV2SAGPRyx56OrlsCjrbni+VaFJ2J/SmOSqnYLI3mq0N1ZgkMwTkMlWPQIeMb6bHF2LM3
vkotSamwZ3nkjuJTI4/KSxVs2UlY/sgUDWHzDLKPqRevtNmqHy1em8VG8/NqNNtqmNAkx7Q8OFmv
+ndkD6Hyd8aG+QfHGt6sbY9B7mi4LOBx6qa0eezxGJImHdo04VlhON5y13KB1P9lIJN6K5u8X1Ia
p2Nni+6PqxKT0kHt0G6nJlbN+WK5ho8SSV3X9H/cbsYkWpNkhU52xkwbFfKnn1xn1uHM8GfctTUE
Ouud7CcBu40I4M4HfJHVPHFZsMlox921im7p533+MnX5eNji3A9pXL4xzFvAlFwADn++dnmD5eK3
+z5uquqMxu8RzHlVwBr04yWlzXw2yFSiPn59QzImecnyxJ9XtYKSrRkG6frj1X950nKno1idx+GU
eL9/g+Xh3/6E65D3OQTgb5YHwtK3Vo0YbO/jD/z2ir97l4+naANHbtSo22KeLTIQkkGL4Hvj55GO
Uswyw1Wdh4TJzg+Xc4qH6F2+ZFw9kCmlHixMlSzquLAJFDtSPEWEutzGj9sge/Ap3flJvoGdw+IN
O023trp2thMoj0nmPFkuuUVi3gM4rt5dSj4bE2ivumEXz4+0NXggmMNN6JbnBBglj24zHVN/gNND
33k8JWDCsCgjm1+43rGhvg3ZdKi6/luY5v1WhJ6FtrQVBS4pIOFMLDhBjibmAptMavaiFaCKdWV2
z4bEXlXJ4jGK7B9hXtwRaL4OdPc+14IvNOLzldZJKJTWj6pFABfdl7A1V0NLEllhRQeW3a9dVKQr
WgWAdvWvVo3YhYJPs1IJrJrzxi3UfF48FXulHN5lmpIRRmD1OlSQhNkBPtCqGS96rvzAlhtwjnnM
euM5lv1TWI7FphXO/dJBQOZGhTfp3/XeXAc5KyNLFJ8q4zvAOLkyUX3DhtkL8kJVKkBqBQYVY8l3
I1PArAz4kyWw72AntOANY35E0csrYM4JzTkRFO8zQQz5a/26Yf4Xt8MW8AA82yB7VGR2QvjvNSlG
1xLhhmncCbN9ARClhxTTk/KlG03QrDUyTMPYNZHyraYjvnbr6E6Uw6OjTc8yx7tL6hicHzc/N1W9
J+LvmDB3k9KXx6Lxgz1WoYcisLpr5/+w85FpUSlx4fQskP0anxTSqhKJ3DqyGuadiY6lBT9EZUxI
tjDzOm7yPOgOauJ+2iKpZrLlFdJx19ihGJcn3bMZk8CuMP0PlPKhKZ9HOfY/BEtTGmmECBBq1W/L
wT9orX8tzX7vdu6lwftJwsk8Pb+qTvxE9jjuc2KIyfiNEauaaM2a7oJRZG9F49pt3rq+NihvKohx
MY51mtzlgfFSxC+FiD8NsIgpwrb6zinik4KPaOP2fczsNXpwhPDXjlV8zXXyEl0YMB0DyU6PdQxw
rR5t+9Iyt+w9/aoXhDQEqCrWpETgRMLD0xY0IVJsVqgSzWGvaxyFSBTQ2DCRD+aFjJXn/rpMv1UK
uYST6HKv3qPXQuGmZLQcYG4Rf8wGLHpUNu7IWpCV+tEhO358cJVI9YByfLPb5M6wjcYTgy89DIXs
jP4NTwiCokxCy2AGC8133Nim/wzIcJep9QuLsgNrCSzu+JhWBhF2sLNMxDd84WJAMehX0wk96/c8
2pJx8Jgn7g+nV8tNlxeQPhJisBHHQyoSbzVSi5VRD+tJFrFnUFH1BEDYybZIPyL6em1Tvxef8oRU
VFTBFIKSiI5EbYE1B9a0YkiRe1mQaUH/aTBaB2A83A2oG/h55CvS5kM7RB6FooIwv9grCLtZD9lb
wkluK+ZjrbBSFi3HwtSu8//4CSIvYepKgVPfyIbzq2JWsGcHRhrSZtZu1UC1hH9ELGKGOpwqQzVx
cgTbxUQI+8igQgCCHuLlIXngKZLzqIfC3kwWYiERXAm0nNGAQC59NTjryPkslxj6kdCUJODMnWBB
yprPNeWeUw0PYjuB+OHbEjefSzBRE2EJlSNfK8ojGz2FU61X5aOf2MjKjORO1hPlJuU1HWwaVD3H
lWVTsLPeBGhsPi8bEkYK/S+Ut6xW6GrBDDXGt9p03yvqIfwa2puzC6oBcRqZ4PE0fG/oQ1ZSPkRu
vsEh5SC2C57nhjTdLpwqyNR2jpXs0KfBpEjBGdsSKhB2q8Hzfab0mpxg45loGEfISTqBWussTY2V
28xfv7GjtVMyU6/AtgyuvUtKnxWzwXpwwFNusz7xalO9bxSl34BdfRdlWO9iMQabWfNNIw0bBrug
MOj5GT86h9VwaZ7MTrkb5oJ9Mx+RWQsiNQ/Woo2sWU66Cl3lXYSQ8pL8HTqVgfQKkk5BqfB0cZDv
mAT04bxXop0N+3xoioMvxveSI6ii7Kxo2ksXUbppxuizP/wYlLHwZKYTFF5de2yaukLpW7LTqZRO
VeuHpGSwLQpaB1RkPDJdgIZN2Z6VU+WlLGYQyTv56E0heSgGNdhVG5mfI42ucSzf9UQkGzOZqAjG
aL3coL9NlfMuGUMLxXy2JckNE0eD0MSdknbDptWML02Nd5LjuyKaiM+U5Gx0RY9wb1t3CP1az8pI
onSGZs3RztYHYuAxRYjL5acwnmisEUzuwsrvy5EdwlerbeoqDw6H5SotcEM0EMQxw7q7QXfluiFY
SvleJbO6D4HOqjVRAmop1IN0KF9kcpfkLijHqSf9IfB0vRCXti1RtBX2RrZXVYXHU7QjwTntBf0x
A1/MJKmcmByIJNgvDf//r8r5F1UOExfjH8HMn77UzMmDJs/+qs3542V/Bhdb/4GijKzMdAAqm3OM
8B/aHKQw/7F1SxeIYlBz/a8sxyWnGJEMqpv/1d78SWU2/2MaJrUIXRO2gUBR+3+R5fyGIIU97FqO
hgFYtTTVQiL0m4qD0n/ZUomwbpDI2N8rOR7qJqAbovas1imkpbqJZZtKTMP6f2cBMc9UNQdkg6Ok
LqjUuTBr46RVgWDIH8tO99/1bL8qZJZPh2wIFRISb/Qx5m8KGQS1RmIj2L2BZ0TlnxuXxEUF0jjY
4aNEu+WG/2CStYAjkcj6cYbq2ZaGlzNAA2+nTrSRFC1pTFSYIMz47E+0t9TRpgqrIc1ofUC1IAHy
iQWJnvtf/+Xj/wrQ/ePj62DkZw6yxe//q5ywChrZI3c1bpM7FJ8rzqfXcopLTwLrYDaB+DfQQvce
9Fur95/HQG3uG02cUoLIzkwuo7PAe/7TdQf+1FGA4DuN9uwWwMtyhbpV6qfbCP37oevqB2GL+uQH
2grUR0xAjmrDd0tu//Kd5k3+IZGcv5MtDKGpjusAB9d+/064CIPMjRP9xo6e0XhRYWVXNsSjPjhg
9GrxM2jmWbJ/sMBynL2fl8qRjut4Hgy/32ETfnbo4p/sVKcQU2p0AJ8EemRPxNJ4sObOU5DhiXcB
kf3zR0ew9jcfnWPHQM2Gok3/bW/KiswHk+WKG+14T7UUaprarqeKs0pS2r82ArVTNiG5j0Z56Qi2
eitqD//A1oR8T5dao20/G6WHYBq2epvD4JC0JdDceCVf4aTE4qIA1aKozYlCVNks/kH1TNPhFBou
QRg25KA4ki4eHBsaV5WD/TXCCQE85TJdQ9gMDMLdlBFB4bIPwy2JbdFO6Yt8b+t3YLnQxRk5ZHR/
Cm+Fz3QWMT0+WZecvjG4YtV1Z7+uewE3a3dWujMtameVVC/jQKHCjBQivWeLtg8dqafi9eayZl05
ffSpU/IWibKRbBgqBoKYAY84sUbsCSfku+VaLyn3xgi0VBoGD7oQUAFL/5Br7s4pSdiDWkZFVD5Z
k8FifQDRomgG2Oq4KrGPqNW6V4pvI3X8QxrVryILehBHjnELtWJvokj+ecr676PH3+2qFk4v0xKo
kEG5/nr4OUTqkZQdipsi2nNnM9dNmIvs/JrUuTYxDo4trsz3nEM+1s90MZm+pg5BwUGO5k/42oUF
8a51caXLCh1Yq916ZT17gxB+jQDricd26eN++ufdVPyq3v55hLF4J/TEYUjm318/tqWodjyYFWoM
E4u4aoUPWGvudFvisbPQXtFpjPnhYZQAuc8uhCYdI0U+1u6XGTJ9stTox6KN7lF2HmChUDYN041e
Zkwmwjba/fPHXVSKvw0IOmowB2rfzNX/fYzuXDdjpTpoN8Kjynt1xE83yreoT85hm7ee49CqiwHS
wMA9a1Mmz1qAbUE6zb9IEvVfxdvLdtNZfdqGo/JpzOXw/4v4mVVCw6mJXwkg+GMpNeNcfUIjYp0p
7CAfUNqXtPss88x4jEBFB2Je1KOZu1s25QhUORr7BC44zgNocB5WCcz8h4KG8aqqNXMdxcqZH6fH
I5rtuwH2rIg6bKtGfs3K8dj71MIDX6u9yi7Vs6JkUJ3j5JV+ruL98zb/u10EwrPBlIIJrf5/RjKB
sNstVV+91UP0bkBXPfXYcSmNw7hOYvNhrOUPK3duGOgpZPlD8gYO4KLhutugMp22Rdy0u9GZKjKR
xEk01E5Wk0KQn5sp61LJgtU/f2Dr/57IbZvJBecM/kNw/JuwXitiNVL0TtxIxXOwFEfdjkF6N9nt
e8F65g7rqr5CsIl4wQY82do0LlLYkThUxbqV5r0WTtrGyId3Sj3QoEIpoSrnb4aqdR4n4J4hVAeC
KuI7mm2YvaxOB8f3ySKGZo8YsSJ9F4xdxl8A9KAfQ7T/67So0aSoOv1vzU7BZY/pWS04uEnUs8Xw
IGc1fCM7F9RUpe2VwaYE1G2zyenwYHYHzgrOHWZl8hoy2sJ1YP5QYnr1EUoq2spHnVrLMY+1R80N
6L0MswQUkf3RrPOVPtMDsMsRexxWG5qHzllUerf95+1uzGPFbwenjSCczWCYqLl/z5aIIXm0iHK0
mwtTZPLsqXsYwyk/TXYFB1mxhgfF7QjAsfPkPI5Tuwp73G05DtpOSat9qhr+tq2N4+RoO2pp17bV
G880CMfFSwSKoAzXAcuwUxE8t6CZfd1xt0XZFmtLZzHlN8wNs9EADG25W5aLd3i5rCfHIRwpE6dJ
bwVMokKlNOr3FyGN7YTkp3ByANRzxcptYEiFLWIkzoOrPib4CnUvrrK8av9lD9V+tU4so4eN54PK
nMH2MtXfThbKINrOIsDnNhTZJ6MEjOCQyiYTdsS61MD94CFCfAcWbaFCmDQUSHfsV9IgPnn0k3ql
F+Ml0+1x/c+/ofX7tMVSTcY0Fg6YaVSHKMlfzwdpE4hYlWN968maP8W9rO9dE+AR6mR/5rtUtnJG
xJKtlCKq1pqVZDsfq9aKUtpMzGP3LTCc7s2xMimcK/qlcox8hYJVPY++e5kEPk10kcnOEIWyNRpJ
EaqeWJ/CJGFxSTSwoT70+ie0U4yJ/aRRwbWMvbSbL0qW9AfNR3c9wY+Zadm5kQW0kood6hYqayUI
M4PoMLOed37dyhAtg6VNo2JNKZAiT+SGW5AHlZfRQPTCwC22VP+GNTWMta5p41XKL7EcW4JGwUQx
NDP3yGe95ItMNW3bOXq16ooCznbQk9HuGgFcIlEj6DMo9kQUMJAGJv82/rrGr+p3A9WLqnJA6Yxq
wrCxlP36o0wO3ZUyAlSJHCW/pgoiEwPmvmfisfJy5Wya5bfIH5qtPY3OoYmjo0ue21MzgXHoian3
QvvrzG2+mmNL4VLY07TGms60UVMPNt1XJIrN2GDQMmovtr4mNRm9dtz5GwBDRJPV0ZamrLxXtc/Q
T7UH6Q/PTWeplza/j115p3ZwqthgpDDH1XvUWrsUOTLUQdMMH/pOWI9poyAVRmkgYtHRVNwMXTRs
HQ7plZ5H7SUb+UqdAXY6jyF4uyTJcsaJT20cQxFKHuwogQIcMkvqLHdvIcyPIVcdC2L4VpaDL1at
CnWdDiDy68zuobxIEg6Wa6K9DalB/4QIjyDy/TNxCxsiJuWdWfabNJeYQMmb2NmIJIsAcSDVrGxT
OIO2D6SAedj7t9HTrfacQfJbN2X8SevJtImhAWBbzTeTRKJQTSN7GkG6OHTBWxCEcBeQcrHCzjTr
3msbbZKqr4I6rtES+SzGWqRQxBXE9NjGcjUw6b2WyetYaRrt9KamkqgGuBPEsSuVEbeFltJZ39Qu
84HK74eb79DjhqEVX0cHDe7gu9ZGH9J35N3jPqtCvqdpXKm6nhWTT5N4KUzrOzSnpafKWlt3eo8n
wrayVao2+WaAXp6a3fcY5OBJRTCcdlAwLMcf1hUSEmtS2pvRs/fw8ya7IrW/abGCL3YmUk9QGE3k
7te4c/V7AKZvtT59ySAVU+5PrNuY4aJlrXToHOveqHyqo+F0Tz4mBXP6/5XGDhEbylYp6nxfSkyT
dDi+QfYTQAYIQgLFq4I+yQ+0gacTP1tEsi8ABawEe92Et5LU8hopIGXjgmKvKhOQy6N1X3Co7IfC
bS7FmvWPv3Oz8Ozk7XdHyx1qCXV8SbQRapGl19uQxsfVH6HIJxVYiLSt8JE66Um444ZyBqp9n/Mt
rWYkzXWfXvyivtCaUleq4Qw3m6I3ijzF6zK+lhU1452D7XCVOmGxBZUJ/tGE0Gf3KR7VsbXWnc8q
LJgOmKIk9b8fecIBNiR4czS1vLp8Zmy9N3hyw2XUfWzW5EuvI0FNZ1UyA2dARjSh6Napod+36ytU
qNxV3VHWru+MBIzJpAs2a0g6dJUUwSY3DYhmhsWupg4vqGnYMSjrURpQnE/w2kK/m/ZF7TaAwAz1
Pmka9X6cxv4+PpgZkvaoYSPVMYy3NsVajf6E5nEYBSQd+scmN8xzGlpQ92S0MfEKRVTI77SkK6Hi
IFX2TYUWlzNBvcEruhGVO0NrvKTT3wbfUXZdjLhsPRCjvrLZ8zfD3DbX4aFvQc58t5t4uLrzhV1g
dSgdikKs7eyTH/pyR9TPt5FS5v3U9M1BEf597vieUk4GBMv6UhFMfYks2HetW3V7DUFXWkrxiJxm
VlZMV4ChNrWHFaibmWzgZF+jafo2+oq9A4RMgbxxu/NUaAglGSkB3gwnzP/A4eqjnCAAp4a2MlzE
PctcJoijuxqB5dW3q2sQgk8NCgzkgUSVQCmD+V0HyoCBwNqEdZcfe3vuLvv2fZtDFKapm5RD+GgQ
P+6bFt4ffXo1w7GE6WC7K60t5Rrebf7UG3dFjI5Xltod41S4bgHo1wL7tB3W/hbV9VqnHew1lsXL
uqHah53yHUyOfiBb4p5MR1rPbms8Y6l/VkI09IPj5wAmzCqBopVDnvm4yuqd27tBQPRYwBgLDoNl
UfHzpiCCa1nnlkcndu8YlcljmMEzZuZM6mYaGKt/3ib9aAXq0UFzjeCx/BM/Az78ggjJxkvPZm2X
UPc/Lyr3qEaFebAzg/0DjUm9sR3xDTgr0BwQxjRR/GYtZ2lFNF/YASE3fgHTG3HZvtQiFEMoSWhv
djtB2zYO8OunY/fl591hdA4t1OVk2bRH9CjtMZ2T4dsoJZbNMGNQp2BDUsPHSshMNsIPj8GCfuJx
uQg1vT4ieKqPuATerbSvtlaCC2ZGH21Ero7bPkueAWA8V1Zb7RwC4lduliabBcGCUpkTUAjwUO8A
LOMgyFhadSqtsvFRhAzUqUhR7few3Qbz0C0wnJlgsyBLfrs59aBkJ6U04TDW8aY3CnBcNUAFpc+Y
HPjo0OaLaWbmfNxEZm/sO8ww7kyuWfA1nItpBs43l2sBeptktdyOkQlUmkJDGgBlNWiP5LYGJDJw
SrYTW9n1DPZrEUINC4W7bvEX7JC2PmkGddAuIKC1k+O9GsUVIv7mBCpB2djadxwbFxpB8UrHL82a
ttM86eDuacpZFx2Adx8MS900ZQ/Tqe89p4/za+I+NYintwE8oo0iki+9WyNDWhTi1rBqOwk8EJy/
bWFHh63twUkbV/WYoyhMomzVk1QB3DxMj31FiqWrfHGxbEaKzeEZssKVTXLABLGpmmA/1NJYB12/
sZninB0JUdXMw4NTcu4HrFfusX5lCm1jWDuAK4CtzVpktL3dWQzIwFirJx4YvkfLjCT8PnRjcGvM
dQrECPFRfaI0tM9muU6S9mB0opmOJOcLTl8HN0B0vtwVz2Lc5XnLteW+j+f+fO1/ffjjHcyQ4mDT
KSFhtb/+zbRmSF19/JmiVKMdspPTX95bLs8RkGZ3WmYf0Z7wko83L+ZZkR+W36u6ENNmeSBneJo8
2TX8IoAIfv6V5ZGP1y0fZbkpg0Iw5w/WWjAqYGbjFmLYsI1jjpDcweIwQtxYOXnzLYY3qAw6Lfyp
n9bC9QkAgOUK93O+mISovDYGzE78DwM+2F8xdo2XaQ4aNFIKPMeULC9BZ55USzpr6XasOAzcJ14h
3sM4sg6RGprHrCvNo+zNOS3HdNUtYTmPveNwJC8PLxct66CjY2ORFQRAe26mR4CI5ldzFjSPYxyf
Kgh+u+V5y13LxXIzNTNjr5hoh+c3We43E+ePawXh2OTcx+764wXM5BPOxHQe0mJ09ijxQHQpzSHF
qHU0K06ePsGI0DUnEmrSydzHr2SnP5qp6WwoP+VHn6xJIjDnq1kK9oygHCCzhCdwx3LRW2qhkh/N
NDcvmIS1pY6GdQE4zReQFGA3/XkzjCF/2Qsf7ONO58+HP+5bXrc8e7nv422wAkBpqh3GnB6P67q1
BUUEMe+eOBkcPAFyeEIdGG3FooR30yE9flxkpWUxK/rzznHWs//Xm8sDzax7/3hKMIbO6H3c/u0d
lgeYDnQr7H/lOmypdfx8NrnE7h9XCUHgU3y8kgyLZmdyysGzwigv/L2/MNGWN/t42scfVWaC2sfN
v3ve0g37eO1fvvjyyG8vQRijbCb94urFfUX5tKGxP2+kobV1tG7L+xTESzePkIjSo58im9ovW6aQ
XQaRRLVXdWqb++U3+/hFl5tuI1iApUQ8sOmX68vdH09dri0/NCLaYKLIMr+g6zRl9DI7nRDcRPsO
uF++7ye32NRtvi5ZiLfzMFchtiYlYt4DhknE9eswj4fuMvhYpDlstLJn4YNeCV4WCSkzESxDw/rz
oqpRs60+bvtmoHiYP02ssBY+iclkhTG/9fymwFMA3yHYoi7hnxYOuKlU20glSm7ZqsvvUjHx3cIS
eSpY1R0WRrmYf+CpAZrVbJYN+NvmX+77y09ULLvpz63+cdWXBbtN1Lag14N3WyF/yiSl/TTmSDOm
1ikQVdkZgg4f3qvSr5PJHB5yKSUCIlZcqrN1lNrZRugPduCiiOCae5iQ6uXGtttwUzRNvetcwFM5
U8lVLKbqQgviMpSi/GTeK5avn53s5mtmcJAuNnE1sL0pRx3QhtrXSauNa5mrT2bfRSTtXFt0ESeC
qG6lU4k9hZav0TbCW3M1bJlsDIZgznl0iWpgWbkorUvUhk9TReimnRhPcY+/1iqdr3ClALYmsbqK
+g6mWsS5HpPCW1llGnnouKsGQ/cPiG+ISysojVnqmxs61hbkDDACR/tsQmLejD0xAwJGdB40BTjR
clsRUOv5qj9sCaotaUmMX6JpeMuULj8tQUyqyuKJDpNgbuBa26qWrPClDTBKzwcYdMP7RAN426fk
HvhBHdzDKw+JO5oBlHEwvhANgOs9s79lfjpu1bp1974JG8hW3YcyC6IHu57KXdHFz11qNBuaw8ma
uPdgrY+5s4nT3vwiOgpmujYBOguiQ8/BcBfkVKsi7M7bMsovbqx+MqE9cor1XS8CPL9ms4NzduAf
V9m7kqnZpSvwWCVZvKcOes+AVJ4MErYPwAiukMI7kmTlDY5H+tR2gY5xzvg6iFF9qRKMj2TF54pt
byHj5fgxxl1rQQdqpi4++E6w6UfJqTAu3SOsrdLj93ifbP3auQWZQbjKM3+QW7pDP9KcOqVUYaip
NYxcE4b56pjSBzqnkAdfHMlaTH8aSNn6kgQR2nfREsWbB3NemVc0Q3uWFoOCqREyJ2qiccxa2yW1
5p7LHAZ9o0C1VvwJ435315GasCfQAtINmF0TeSiszfYmGpROgz7OkjtHnoIGwaSdxCz0ONFhFr1C
vycJNqaJCRtMg1S/a5sb0CBSpTrDAbtQvAQd2SdGTqhj54PUJV1rpZoFSjIf7paD7PI09Mob1HeJ
63mQ7jkJU3RuadidIu2rgvzJUzraCWMNMMSYmhl6RuiHbpk79x4Ww0SSLRys4upSxEYA7NTfUjcA
UO1qL/RvmMGyQt9q2IE5uvPrULJjjWTXISLLZnrqYwjR7Jx+mWg5vzTYpQtMI1Hm37TIeNNLY7gP
Bt8kMmi80MJLr6aNUZC5SncAbqp6Y16/VENlPopSXhJRkYSpDu9ZRY0KHrR1GZWUcKyePpKrNuuJ
5vqToySbXo0hfqey2pN39kLmQHFgfXpAFEG2kD6cEafRv4i6Q0HfxMqz6tRpk7sRIubTsYHxKBtI
j8bpOUa99YSpAwfwcC/1bWAF9c0BOk84z1GJzIRSMV1RLbGZIiUCGe847KrIUHc0bYY51gBiuhKo
Zye08tn13WKDHANSApGMmfpAWROpusR3oCM9OTWT+2noREJIL4yHTrTTGviGusaih1XDN/QTEy+8
VpAO91qpez3SLV/DCYAQ7nUE3zWv9hXiYppXJSedUJCscsFZ8H1sstewsLc8JdsiqmTvVtviVA5t
+4D04FFUgnoCNzH8IFI0mJXRi/9KRh5JroVzbUNZH0Zb+YxosLg2OJbIWhb4wa0Ilf6Unmm7vguV
2Iehxhs8wr8gsAnfyyVOi9dcqa6WWQ071afX6g6fVYKfgLjJcRODagT1pVP6/q7iN9fc6ov2KsCz
XfDGABw7FHarPUXjW2QTcZd3xlsvWmvfxt1DY8Y/Fg4Txow7aULPS9Jw3bGWfarpUOMjHKtDOj44
UaluusGyvAUg13dUGHUUrJlu1TubVWtixcqzJtS9bZ9FEounUHfWA+2As1ni16HzYGOzQEE3Op16
GgMV1GG17czxE+b6msjAurmaXRZv8rx0N679qPYGPN+MbDgC7iDakspFSiVhmIod7GLqUbADwEIQ
S5apifI/7J3HlttMumXfpefoBRNwg57QJ306SakJlqSUYALeBYCn7x38q+qvW4O+6857wpWUzSQJ
xGfO2efiEsYBtv3V7gJGWk59SwZVEJ9gDedi+Vlp40/AuG6w1SulHEGWbA+mXM3fnE5eHAKeOidL
XkMIxHsryeA/dG2NcVEl74YTjc8+EkGSL5D/LN7wPM6/Ulu0P43O0zlMCw4ZyYeWaWRJG42Uzven
ed2OsWIGJOvnGSwIAFi8caTAsSnJmSYMy/PYC9zB+lciJ25PgPd+43PLDx54x2IGzWhO5TkQrnFY
OmooGwApVkwuGCyke5iGELizsb7E2TRgF1NcFwPERiuT2fuMwa+N4W7MQZHdiIRo+VgXbDxCBKtq
Km9T4eZH9P/tls/EuvPs09BxMADxwWDcz5+e21/nykIAPaewLlvAg6W+bcM93uJY4/qmqKT0asMd
4HtG9zOih6E/LNRQd9/r90fHrIjTJnF7a45Nz/5U4EwAlB8I8aecB/WldrOjNLEXiShPXzryQ1Zk
T+7NivzAJJQ/nGSuLt1YmpDwHPPYPxso1k9eI3YZN/o9axdaeeHvm7mMmXcXnGFMRW3vaYTH+85o
hY+v0S+rFqVq5cTiGHierpXUD4bz5j7PaOGDRoUXkRHGa8GgDCc5XVv1HNcf/JfLk+JVwPe5fMNI
KVazCUBEGmPH5t6Z15FgZIr80ke+7L/3FQkCJqJkkHKRj7ZWfo3zXkvNbdjtyu52rTczmjPZ7dZR
Uq7MDr4Hleo3ARZkVILilRFrCA1nM6fKox6Y3qRb2ojLhNzhmLxNLdPPzOObyAzU6uScHZSDBpSx
MMMVcMKm94PlnXU1/WHPC+kUhfoAmGJtiWT4Hbds5kBBiudpMigrCRz1w/sUjx5Q5fwVx3ezGdNg
3HQWt39KGD4V83KzSD9AHd6wKPJJiSASdwvF8EtK18wEeUnfIm+4xHHkrhtCOfcYYgHxCcLcw8+0
mfK9OXK5Ysyst5nfXQ3ZtxugjduMAMmvpvhDVZcfQniqG7jnfFyG+jfLnBd3sM1PVL4MkiFDc3rV
Wzn7G+Bj9nOd++/JUkBcjz1wndlS8vloqBlHCURIeviQ7cbYh76F0ctVmu6K6doxv5hN+dOHgR+m
nTpGKVlLswDCXwD+IfAgCc+Izm+W51PXox7ZpiQDHTpJp9FSS59pxYdQ+s9GpyuvKCfjZSD10gqe
F5iUh16PS8wlZctm1dUuz5saC5i3SWIxMBYGmJDAAh2BeshVJDPvI4zz70GC38PNveasrHGjcAmd
zB6NrZTKPBBDFpKL6dyDsgjubqn2kc8EI1eksc04ORogs1IsHw1OnxNcplXHOmZjDYzhKofQAbRt
0bEZnJcMzQxmM68/NAYZK2QIgcAvC/72xMIup9hPcgfAaWifESUwLxaYObL32jeiVW/2+bb3TYRI
YXCvp3A+Stv8mIq83uQWB4rPUrWcCMzRNX3HwXeo/emzca3bNO9qrKsAP/3o1EjcPktzsy2GLYQb
PJHCLbG7dBsc0f69yaqP2pKndKiNvWnZ3cogpXuVsX0j34xvh7IqQxPRkxNvFS/ZbJAZFgxyMxnB
Hwoe52QQs7TC6r48TXALPM62m+2FTy1Glf0Am40R7vTDQ4O6EcaQvrumvBWiA2YaUTZ53bJL20bi
LPCZLjkuFz3uiz4nRUUzpgL53a1n/3dJYrqoPlLHJG4W13g+OB8V0tKbH9ZfgWBbx94Wxdauu5l6
U8GqyVz3YFjDqZJY9JMUqV9SWsVF57Y5HCzILceCiCIYqPrfBO2erwktb0LrjRi1g2NEBZu2JTj2
CQwoMLwvkvtvPg/uKa+g9pBnhdOwaHRw82jvLTGREl4tf5iNvxCKxItVEZYN74jEcW8+AMn9qFR0
oTzqjhhICE6NCfJGfZ62032UZz8uPhqhrLudhIComqbeuFW13CbeiVXtwIDAVreKHMhhVk+Eztzf
5z4YiOmFiSdevSYXF6snL3aKrepiJ+Nzjg8MTlx6AeI1r2tUU7vcqo9xCB7HD4Jk/5Bnxmlubwkw
xgEJyZN5SceSg1yBacIuXyUjRFRdjEtjuv4cHfY3A7CSh7ykSCpCAkz/qubulxVUa8GC+jwGEF6C
jnx1/DjkOVczK+Cl5F9ON4/PODLZjYyL+kml6g8yRKJSSHtl+cK2n2XNarJZVwPV5IYtTs2Q/25i
QEjIcEyKo0oePdSjXgRDGNrTlyQwzmxpqms8fTdqhJoBQ8g7guhsAw873D4eJGLXS1PMX5X0hwOV
X3FeCvdQBA39WZnorGqUSHnQk4kEOpr25q0LKgqLb12LM7gL8RqRPx/hQ2ho0hQ9yGPtVNnjMcNs
f8mi5ss/RgO54TzF0jhV/OIkz/y5kXh1eVncGkwQ/cgqo3HeSA4bIKTBJxv/AzeD4dR08rmR0jrF
GQAVXDen2fF5w03XuIhQLXiRbG9DouqLUPNv+uvuYMzuTyw7pD3CkjqopLJW9ESnHIoMCz7iSmWC
KzkwP6uFeDa47sbOFG53GgaMx1w3h3qsJBsxo9OrlWhj2tieMjFsnVIwF6qYwYs2B6msGkkSL5Zb
RsD2U9PzNKkngY5gNo+wDVNON1ltuxK2KywMtacjJtKCi2vN2CYnSdvMYBctd4+0540W2gwtu5sy
xRljhRNiJLyRk7/txoHEodH56laf4NS2/lypc0839kQd/pXPDAGNzkvPVONZyvBq1ExpetMsSGMx
p/sMYKLvE3B6cMRhLAjx7IbGifkC8LqsvOS9syOc0zl4JmGdtIQ4ieqQEiGCRWAzeT3amUFAaN5R
zyPr2sVk7W4Iev7aMVO8uG0ZkZzb93rAlW7zxA/3yWzKNTpMtTfgLKxrVL8n/rFZRFxiczMfvM5D
7daSnQEDRq3zvvus0zG6THV8t+MRJGgUfpl6C4lyaVonzl2yMOqgI2gyO5sIA3E7g4fRGTWHEKHg
1iHeZivcYcvWt7lipmr2PUA4cNJ1sTWcDE/UvPIMWB1izn5Xih1r3JXTXkbucCbvOiQ4Pc/x9Fl/
DLxmFx+H3jKQJ6KU6jYeOUsLn9L11AbDoQTq8VdEVRLl1tUoDrKrknPNyovliolFGmoVQE44OcmS
HT3mM0aibqrz3uvauHgAYHbChyo+4DpD3DFf+iyEiFLEw8UnRMZoWnPt6YYkbtzsWiyAkkCL+KO0
P9Xoww0NbXBSg/2uuCWGvZe+jaSxrMToX5vObr6HxbjD4vXLtsOYftx+bVwjPWDONfd2iBO2cIbi
efCoSGCo7SKSF7ZYbjoq8xqySV7ekV86TxE8Qaw9yZZijGRU4gC2PrOHNWqdbIOWUrcMJHO1rDw7
eJ3KHy/21CCKAmnpAzE/tNA9mGWxOFdtCZbQnOnWdVGSWZBG4poegfUlm/a6PTTw21dLitixdtSb
44IliljzszCIcPdneDEgHkQTWAQ7CjaCSOx9NlgDGwwsDF0vUvZ35o9Qp1UCE7h4sv42SmkcBxLC
XiyHZUi9DUSLcUpbEgJQTWtTgKNP6rgEXhH/FK4cWTNC/6ZcxRn5p5iJnnVoyQMyhtZdEhbbeURw
2Q0l932I2+uWVm/NHsXYjXl6jLNOrv2SwNRgvhlzUtI3wobzEmvZB927QWbNVgYpRJwiclAzLT6A
K7vHzcXOviuEf5Q9QbpkRtg7UnpJDorFjiu6RCjJhYoPuY+Mm11OrK5asY0zcziZMsB0rjNV73E/
JU/kpzlkqQix7v2k3ldj80q0aoAIHMKZ6x3QeRcsfAUMOj1fM7uXLKSibjXUBASbsW6NnHSxMvo6
14DKYxtbqMjr7uaoO6dRejY6/9tjBJP7SqzdxLYO8sOpcosdLoKgat1zuS1iYokIdosQg2GPJTBt
if6YUiXu5Th+uoUHgytS2y4zUernihSZyX11OzzLTeUim2hmqoMqfB5D8uxk3dKzQiNkSlr/4cd+
dpr0HfaFvekYma4dl3CKsnYpjkamKEpLOJLI/N5bWbYJYgliv+jBajuQP+wET5s9mMd0FjvwG+m+
RsS98ZZy2RlJRHyxXzH+86ms8Z3lL7aVvwdjSrQiFJMY8NxWjBQgnjkWO9ys5FoX7nXq/OFUs0Qw
r6KK5qNbO78HJBZni3jhySK3MgxRT6Rmy8ct9NQ6g+EDv4sTjqjbYbOk/kSfbJFaGegCY0Tj2NXu
JdFZX5mMbqo0d4FfuT9UfbGXJDg7hWaFZrhP3Gz5lAY2ucIc+Dy1C7yyNI2ouavfDzF8NAU/y9rr
vgJ8JHqeaCxC0fghtwD4uhvk2Y1rv7vTpP4sTrWe6ZgQx4nxMFo/KbjSG8EHzP3aKSfGsLqPGpyd
V7mzyyrkqZKrec20eV2oob1UKji7sVW+MLe111bq+Ruqqfc+a9I962bUA6kbnBEcfYi6hh4U45EY
wLRt2zyyCVfI++3cdCgegonVR+udvchbz5BngNgQfwvMjs02hks/jJO3mZUEUl30IWVlrTMc0jAh
neHQmdZ5yWtxiZBFTzhVxPw650n95CZtvAPv7a4fo8csJp3Z6O+2nJjSGzNmyj771tAMnzPws2PE
/iVA83mKZX3rUi1eDI2N7bA9JU8oPqrwpfYz//R4yAEZ7pOueMn9yEG5KX4n9KgIh1HPrZRR/iC0
gCq5OpfSm75KQGtwaLellWBvKGX4BirxNedCOMWYv70OUzrcQoZxU86ISyb9DSVcd7PrYB8CC+Ee
vzUDxq4GJhs/zP804Whu/XrhIOvqiyMLuIB91z/NC8SMpEr6o4vm35LGucmH/D2dMvnc/rS7Zl+m
lXzndLbO5UxEUdtA9bOzVxNl/RaAPysbS8yX0GrXuFS7/dTlgGG7dtk/ZgsWZIi2MQ6mqlOAbigM
E/YfZtCmB/NzSozk1Izc7aVjvJY9z+zB3cy9FV7mQhIcC0uhMdrmiAHue9oMwdYqWq6oAOO9Cpjy
pkS7KYpaX5TTAY8DM6zEdtYS5CADm/QwZ/Ak3MSKDihEkAvNBbOlgkT40YOiSzPibYyoeTU7Z9or
KyEkg+SG0p/3To9WrwqsK851UhS1gmasu5cS1k+pVIXsdMhOdeUGTxkRmsBvK6DKRrKvJtsk5q36
wktQQ9WhBJ8d6+4k/PglG8o14vZi1wRYuofSFxuHiniPRrfFTE++yVQh2fPs85wbPw01ensCzpad
D0hnV6df+riYDkmkoMKVwBDQZlyiEuBqnAPDygPYTNE0FNdW/gwrOOuBXfwAhQTXEvkKjp/4Uste
bUvbyXaulXE38lKCBiZMHIaynG/uyHBY9l9llUfHvDPenLqvr13MfcsXVrRvWjJopnB5bqexvGNU
LlnKb8eE7oKRz3z3SCi+TbCZQY5+a82aTGwsY0jzTGQ06TKikS37y1DWNvQC+gc7WFlwxy6YjtyL
F8pfYFfzJ1C/xo1l/2uYs/pgXAefD7ClCYGAYdArZ04IHrDwTyB9oo6gKwOX5mEMX5h7y1eDxMO5
r3B0L+OaXBfrRdWSfNIY7aSZo8SJUz5tWZqcPencMlFVt9Dyi2vevf/1xB75XCDJXhspgj1PlP7J
cBCsQpIU21QIXmSaszeirvmQWPF4dnq3h6JJaopqF//wMFzYSrNEOjpKVkXVPoD5sWRecH7kadix
UZ3VnH0dQH4FpmXeKxZWXTKQqjA1xhrsccskyj48OkV+BFS/mXHwu573N+N+TwYSAlvP39vpMsBo
nQldIjbFmrLp7sZ0nHH03CYWEYQdbVkUzLtc4fmWUTVt0fzuK94sMolKa4M61L94S/NjKeD2TQMS
jia2vJ1o5Ues7ye+TyZC0xvPxCJk6NPn6YCO0dhQRvoH2NCMgIfnRzoeewNj36gpYc3B2rHuOPYV
wMtQ1H8FIKJUHA5IYvDFDxwODLuClaGhqGUvKUu76kRcL8MnzuHG6tBk+eU2i7pT4w7htquRzY0j
fjN+JjSJ/bgPBgZy8YR1vqIta9QvBpjyMAtygiJVgFypW38lUuT8jt0751pZp9pcsht9ck0rkLrr
IHHZRZR1hVkUOmTbu9YbA32ducyM9eD6an4TmcieY25ZMQjv0fTnV9URSVibaYCuzFqPtS7PUouI
SvvMcAGjETGcq7mag03UDuhysNDMVmK/AU5AJ51dCmFjr3EY86qg/u05UjwZ1MXXUtVkq4uNNFLv
u4NH0Yfx4A9Oz41pCE4EkBOi55vDAYhhY4AHbOsZchnqDqiCaXuwK5/5XXEiPSzHRZu4aKS1fRKc
/5kl1hHEeXaHQ0B868Sot+uz/lgjt2Cn6V3rgJiThYbr3Hr2VwAPU+z1X3iz3lMVQK1OwWW6zoC6
wJvoO80Eeriw30en+insRl2jYG8XYUf/TANURyH1h1e8LAmG5KklK3WoP2zf2KoifS1sVW6Nwevv
S1U8iSZbVy4I08dmTuZc6rWlgkNvzbx7dhpz4NjW1RbZyZ/fBoEAfQYBwg0yn29VAnAg8tSHG8Cn
y8JoY1fOwaBTOufip4Ecdx8P8YalRMOxOfgbNpgxmQYeKcGVyZ3DktGXIukJtsc9Ulo9a2LAo9u0
TZmGxCiYc7jQm26GbFYWjGB7dRqgA97fYsRKJ1dAZcy+UDo1QGLajAO5NbeDp5kZDqsSw3Oe7LJ4
Ryo9nUIxqdPMpmjqXOc4KNlcWgQr+zBYfpLBWZ5M2ylOj68qt4arI60vcdPWu8ghEDUWPDy+Iu4A
Z6gxM0vKuwtR6ltSGtN97+JUaa1oXts2srEgjVFOD9WLwj7EJpm3uRwTZIkZiJrKJ/XJlIv1Rqgs
VARox0CtoFZMOvu0ZX3/sJeVrFdfl+wXQqxbIyLvo6NfgSX4UU/+8OLkaX3yVYP5XQGR9oAhOlKb
ClKGgV21XGwIX89O9h1ZovsKxGsv5nBEYDaY6+JU1R3gucq217L/U6XFt4TKf8/6gaku6nUO5cXf
UdseWZlRfxUpiYrTN2ES2UU637QJA4cmssh+PPQRU0zQXaTS5rIIFYMNhwAXqpJBZhDU+yAZ35Iw
s89Gwp2SMdQP0ojXGVq9FWoKkrtcYgFcLuPW9LRepT+NQnwprOkFeV64gZX+i/j4Ym9Fxma2IR66
i3sREWE3Hdj1p1AMmyydaQyD8dSyLjqFUXGuSfbdqBobL5Adf+UAt9zUIVwO13mP8b0fKZO8Tc+W
m+kpp0PvAw7Wqp6xta9pPTu7FPDcsTSCWqep9+t8KMDQ4qPbou8Odl3B9CRVjkHCccIuuX4b8oDw
joC7RGlGGM/ZTq2zktBRCaZw1U0MzEktY6yo+ghbusy2XQHQbpCV+5ymXo4+1X3KLmggo3ena1jG
c7dfhx6KlNTPmY2WMzn0RXMwSV83DO/CKIuy3za2EODt9yAnkL5BF8W5uS/YvIDNbVC9B8RUZcx0
F9flHJirA8IqdVBIEMqEwXMzHhxlQnwsfmJ0qYi6Sm8JA9kVzpIOCKm37Ty1l0Pm/1LEkLdbtajh
pbLbW5AocppcA3D1wPwTsAToLjk6m0SGxJRy/twaIo0zgW25qL4VjNRW2Il87i8kE5JD1+9URJfn
I5qYQ3ghhzDv8b14PoSrmPSKwS/yy1QOv6bMYi4J092Z/Xcyjutd4wNFnESGW7wv1LavAaOxt8Ai
WBF+HITWhQblmQSTFhZQ+xE75hUmYHHvXXvnpCq+dIF1n4dkYVCbRxtuhLB6Ygz1ZgkUD8MKtDlD
ax7V1RBw1dqle3n4CXpBUmziVk99T10kRPZKDOJ4WErvS6+z1vran3GpGJ+u4qQoEtlsjTkMsdso
bHpsndZebjnnsu9/xG3Tn9Jx1gJS9y/j8/8novw3RBRbuN7/k4hya3/H/5WG8o+/8m80FIHFAVJV
4JF8I/DO/RsNxfUw7GOx8Tz8jvhZ/4lE8f637fF7oePYNqbnkO+hq4Y++T//SxBiFIbC9x1yaHyG
iuH/CImC1fe/uGZdE7Mx3wK5PJxHLsbp/3Bcyo7YazWE6b2MvgdmwyS6WbqjR6oBcePzYc4ZFlbD
l8RpoiPLt35NLQnVIv2MzQT7OzzMdfgQ5P7r4a9Y1cw5T+T+bfLJIVfln4aB1pGnvqnyPZE3lPrw
pXCx8SHfMcy/5PFgHx8PlaZTUsPa3FHbbThyW/Ysq9rSzoH5Biq/96aFKBRi+3adRBZfd4U8DM54
ihzxK8uN6M62pN/1TvilDOBvLyyGtckFpmQbq/k+NE36LIPiKerF1ZoCHMldgXpDksMwOj9TAkJR
pRqnWChv1Wj7QvMgUnPXK46tVoc+vhq0hNezpy+1GuNNU9Hbj2XNfMu9ytGUJyPJyvXYdZ/RFP3C
mu0dpxw+bFUzcUoLTx3xblkrZI2YDqJhV1rKPVEuuadwBO7pYCmAVnzCtE+qIyDVdcxPY2THR0Sy
86/83sfTRwgvgatvk+wlbxnyaOLDjUPPoGkEH3uSiGwBzdLXlKO1YaBR/PUzhJ7nHeaFWbTUE9LH
D2fyv62Mts63o+rTbVzlb8rJzg831zzbGj8TwJBvpX/EOewSwmnfUoEh1xAwqFuyTFiOrMzYzjdI
7QGwjebYYQPyOrgYGKHY7x7T3nuKo6CjmiT3HJcT1Gx38BBBKr89RdjHyG5gu1LEwc4uYp8R1mg9
OeG/v/T/8U78/e5UKQYmox3+OAJzZj1HB+RI4OCDqcZP8U+fzTQRmBJU7m+mY0wEBtUdYy9DQKKt
P56+GP7DCfRwB9k5Vj4xuzuH//74eHj8QP/xFOJdc2wXxuGtTVJAYtQeu25dBPz15TLZd5Xjjk0t
++PhTvrbp/T3U/CmOmS6JSYAG87jna60a+nx1d8Pjw/D4ymyNdbvbjfCl0Qn/7gY/4oxfkQjP37x
8elQmfvNKVJny0bnH6/p4/V7PPz9a07CeSWz4yMlO9YXcv7Iz3a0eNnSD4/fyfGpboIamcIjp1pq
3f7j4ZFy/LjOC8pwAJ06F9vVCdm2Nvm0juaw4kIBPfr3c1KQvbl/Fl2nlm2gNemJGPBXtvkPhrvD
sR8rgVMmgDWmDQcO3EkAxzw8nj4e7FCf5nFNgKf7kVnFwWLiUY+lRAvVO5tgqqpVaDPTJ71T0vK1
oPy1oq/clxPGIBV9DWivh8o2N346GOypnTcoEuw1Hhryxzcltj0x5UdTX2yPX7D0S/54cP711eNp
SEbFPmxNSBBEVc/6L4AztPdFll44ILB4ldaT7IExeAXSacM04D3rRiHRjYLJrvEY4jvdMWb/lhYY
0lIjSY5ieeeVJTw5FvlIO8HDmIQDwPOGu3bifqvhW51aX7wBcC9oInghH3j9BNv5avJYvk76hvb4
jTHNiuYbEuLmaYY+aV0tlb3Nc0/onMXARy7PXdiAMsTVtYV/cIX995P1I9seA+mxOZ4JZ2AvxElH
yxJ9pqGVPy1Nbe0aNod21L7mgZniaR6+mKI5hIGCSFqGP4oa3Miiiudwhz8yP6aFeaatzHdlw59o
0v4QIyVAGkrUWzcjOgv8ch9M08eE4caamGuIigx6pAGbThNtpnrZ5GQ4HItpujmtLNfWYH5EM0nW
lUUuHjrJa2pX8a7KAkly+0CVOabdnjEssK24Ftt29uJNaY/Q+MtzjqOXW8SYngXGavY3hRsXGM/d
tWnXyyl1jc0kRfo09/bF0gRULHNr5UbE3RcYJhUb7u08cL65wXQANHpaMjUcwT6g52GzdQrl/GVq
k5L8a4OhXlJ+Mopn8R8MvwwTsRi+T3/rBMxgMRosyFAxXhus58LxHb06psGMxVMW9E/xrMYdUQsW
mMJZrT0juTngRE9+5xZPJQgaZCww1hcsV0XhbV2Mq51LzAVZHf1xRkVrtKEDsa8Z1+7EmLgbdDfQ
Rf3WTQf84upWxZm9dQUiOkdItqJgpIIJeNPoEgI5OMxG8iywuIdXzroVjrNznEEv8+RvtGvmPg7p
92nyc/It3nLh2FvgJWy9HJ/MMNbRJk7omS3LBl/UcLCziLK85h+du/zeL+xHeOOnk11Kg3yPhL8c
fya0/tcgp2VoonogP754n1B0b6XPxtqqxPcqq+OdWoxj6TwS6/r4PmPOdvrA3C1sUAyjhfPhSXMV
q6Aj+mt0SWmU06vK2o4WhODuuGA9GgzWJajdGr9cB4+bOuln7hGKp3H0q9QZcrZMCjdXADkiWCcI
bULgKmyPkZcyJjXTTxlDgFBFtJBrZ1wGvSxhJ45dO+CInriAxjL56AokJuaCDG0kg+KJESV50Tly
ZukhfBjmT59F9mq0LWNroYsTy6dVOne/iJ7L2r/InNfUM6vvfdh9oChkeBxeVFUchc91ywi9PRJy
BgUqCQ527h8oLpGiS67OhCyTlYv+rCss9x3Jk7Gbq4iMmNh48siQkXP2NLgsVjFc7jyUS5uc4Gw7
y5qNSpghDSL5Unnhr9zOOE50tHlgusZ16bcDo869P3tckxZSr0SZsCoTVF7DPNzDhWZzDFnLW6P6
FZekk0tc7og3XURZT4lnfVW0opvaEB+Tx0HjswP3YD+kYN6hgPwhVMl9Ltu3dmYTH5Jq7EOhe2ql
N2+oS9ELVCPfbhYdkFFCaHFlsa2DQ2ugALdJ5eEbvacpNsnOUM0l02TWOYYi5f3OZufbUsdaA2We
HTMKtsIc23Xs1Js0EVdYz/1u9OyQ/f1gEJpkGpciUqTu5OkJxs6fusJRgIs22VW5h8zFMsqVQy7G
UtgNSmj/J+z6W2aEzW4ymwvkfQTHI2oNOGLnfpiuztyl7BPkM6Lyl9bM5bob+zcGE06X3PI+bU+J
VyAIZHwSu1hG8JJYK2l12JUkg9A2ABzNrR+pTtAA0K9bKrCpQ/OzQAm4sQCCqOAxZ2C6aqHLyPeO
HIwLs4wfrvsdqUJ0aqOmZM1M/AxgKIyvAGwLCAHKp5QxRdyvLSrvsvs5DjLH2mv8WEoYBgPa9Dil
El8EY4LE4U+FX5MAacuQdvQPeJjrRA2HoTZPxkSGGzASAJ9G81ku+Ex5IbAaZzcWu6uwNtr7wuo6
h2rtZ+4l91IwEGxPGKhirZbQQVU1zcR0xOHxQeB16mBlc2KfZlwM3J6GK2dpjNrr3gbNsLYiFKp2
afPCzqRVeghNCjOFNpdmtDnmuJV4iyNtOk4efmNX1yOP54+vYsnvPJ4qHdynTcuBbl8eD9Sm9V9f
PZ5yJJY7hfN5eligC8aEY1G6K1MbpDNdRD0elHY7/sfTStus4+lYatu1ow3YDU5sx2lN8kCQ5raq
S0/+4AcovlPMRbqUID8M76I2doOBaPcJXm+kUO+ONn8b2gYOXZvixqrb3YBHPNaO8VQ/LNpF/njI
Hq7yQBvMS94ltHzdEXRQpnNJoS2Qy8g9FFd6rh8sd5T7FN96K/C1A0/5IbWl3cFoiJVq3D9+ucX3
HpMeAFjJQx0FNczTvnh6DGzyJpFKrrbOG9pEH+CmJ1q928JNw2FvpZjtR/M4ECrzbw+9rsrtuPB1
W3fxdPvzeKh1PVzUkIdDUHOrGH4SbA6drSTc2UT2xnO0B/NOFhq+BTSgQKacg4fhSyfXWFtdlT+e
WtpHirhNV/aKday5tvWX3LsSc21SGA5qn5OWdZ074oVSYb26TvUlymEOcYqQvjaZ8SUe9eCyEG8i
jtYk55DUU/Hhrizjlvnp55A4ks1K5Z9m/Ia7QCMlIg2XIC1ruhKE8XvJYZA8IhkMVZBn2NIfLckQ
4rwbrb+UDmmpge7erzSGHC/YZTKo9V18xnxEyFZu9nh3AGCM8yEqqRdKzcbQkAzcRURMgM0oNUBj
1CgNaWDlZegMXqO1f0y0XL7qqpczR0P9aqBHLIz2q9Vn8ZuHjH7V16m7oRs3VgKt9PsYeegQycaw
xPhnzqPq0ls9KmDN/JCa/mFqDohwRy5p3wIQojEwKNqpP81qQPqJsWnOA+6r3DK91Cq5KmGUgn53
Y0SyDLAhoDxPzMYhNlx5I8JDlbvZXVi/na6VV9GwsWWGrpLaIwMl03yTvAag6hW7ghjLXRdiOWzI
Gb5lS6J2lse0VFoQ/qtpei4GvNsomC6jKuj/+cCsXEXCUI0zkZC7aWuaS3EyYmR3yMBI3RTtNdSQ
FmgZpLWkJPAlU8qU1UsCsKDtbxe3YBzG0Z5gtWbpLz0omsM0i3uXBhUpvuRqZJoUU4CMEZodIzRF
JmaS7GmuTK0JM9wVCEiCOUPoMUsIzaHxANI09pITrSarg6GinTEmoOcblKRzOnKVW/NdkWbpB+Ke
DJOFEGBiC+y6z9kEWxM9048WYRigPufezw3rKWLliV3CsmI6kGkG8Zn2S76vYIatZnqsZ5TAnIek
HRZULXvKh+tolegXgfTMwHpKTe0hbRnzgwPJx9JMn4wraj04VnNjZ+lB/enT/oxVXFwz2ziZmgwk
QASB2Ce+UWeSJEGWXe0gj9clCNJn2cTQBjmkFQ90zfPZn+yjqUlEI7u29aLpRC2UIk0rQk3brHJN
MEoGWEaDpholD76RJh0FmnnUavpRojlI6GLTW0oFX2pGUodzAgoRS8FZswIkvSrafzY8wJUwbTDA
lf0ZpbEho2cRmy+wyq1Dr7lMTcz4PADVJDSzqQR/suJ925IWJG82YKdEE56AFiH20tAnq4M1PKlz
q1FQj69oUdiRGJm58by23Od01BroW9P3wBFSc4hKQRumyBab8xcwckAIIkhUY8gMyNB0Kg4jC5sd
wCpNrkK3nPxf9s5kuXElzdKvklZ7ZDtmwKyrFyTBmaJEzbGBSSEFJsc8OICn7w+62ZWVuakX6I1M
intDIZGAw/0/53xnRVpAbVNaZVI1BKImEGI4/tHKa+cxy/r4pkfj6rXOSAJ25W/pYQnMljOOFqVX
inzGTomL0IfneAzFTRTvPXGsewAt23rIxd3glGHA6pqti+ZTF1gGLafptoUv3Hht5MRTFu6mMZBw
G5UuryRo8qtXxRka/KcSoLzGzmwOVA9FT9UcHTVZe4e64VvItPxSOulHmkmjhSWWg8/fSuSUO8EI
O11m2fEy1S4Zb+P1NM/+MvH2+8bapLrNu0ouN2DW0e9Ry776ZVbeL1Nzwfg8W+boNgP1fpms68uM
HVnh6WehbRm/Rzi+DtoykdeX2Twcz91IwduxK5q1WOb31s8kf5npE/W9t5YpP8bCrbnM/bHJ0xrR
vLeLIlAgDbiLRpAgFsSLatAv+oG9KAnToilQnKetJjmCAnH9ZxYaeaCdkeSA+o2aIC/Tok50i04R
LorFATIlpcyLjlEq42h4cb+VHh0FufAIArJGcsW8ZYsO0iCIJIsyAmdX36WLWsLU2FmVuaZvNSfL
N/6iqlTIK+OisyzT1HEvF/WlQ4bpkGO4p1p6VlFoFFIN13C5i4pPa9FwesQcwlv6cdQ/2WKofbbo
PUTKUUkXBWjRgopFFcJPtwY5NO4KBCMf4Shl2/5ssbvvF00pXtQl3Sb+gtoEn+UjXfQnEjvcPIsm
ZS3qVLfoVNklX0SrRb0aFh2L7TVVAYu2lSwq10LCX3uG/6elAX5VOF3HVjdO1q5jY6/SQm8VkvcG
cF881SYZv3mCPhGrjBOt4W273AH8lpDNbQ02sLPDbh6IOcU3NP5iVzXufrZiYpHuikXE61HzukXW
ixeBz0fpq1mnyffR172IgBiXFSY+hEEeZWdgyNHZViOFvYiHWHU30GHqg70Iiw4K47xIjQaaY7aI
j1Evf4/N5CNmDzQtGy+UHncnU7NOftp3FD0s8C5Q3i5u3AM47/CpFz1VMurDUnN8UrJmfZoWIGiW
5NdhpnEw8q2Ln09s6jHiDDhIN4JuBarfoJiXzUVvQWWVLhvfcNjaJIofI9PdZS0ttIyiCAz57hCU
bUgPSyLjO2mz93atOdv6HF/rRKwaHbhrX+V/GpFG1BH76sNuqluSYf+0a8AUiRPCVx7Dp3nKSJLr
WgoxMo0vPtaHgCjwuU/mMBCuFh9mtj/rJPE5tRqPnKT+DLMYz1hiOGaUaUtBuPEHWANjEwNz61wE
pPATeMT0QsReqQdmx6CjNwjsVlYy4uLX4Kk1JO10r3huhBivvRleHYoO0rR/tdDWYWnJBpp6+9vL
ZKyvWCXvwKgwiSps+1S005aMxfCADZtKTLhRrDBWuMMBgDmmahhytvqt4EEX1bl/job4dZI+e8Ta
TnD78cENMSXkAqrVYGEY4TkjLhyOeB6O9CPFBv6QspfaObKX+JXfAqHR1b7SLSZdywVrNrSYWoSd
nWok5NBSWVpUbwLEwblUaXxy+elHoofr3skN0h+Vvpdz+JFHVfU8cSMmg8cia/vjTaupWq206DEN
6ZBoba6xAv1DT0mizYQ5draHBOx3/UblqIiSo22Qi8hedzxogjhsKMVt6SfK1GBi+SmGU0zsZXnM
a5sQRwzoBv6VlsntqiCXx2rJZt4zp1WG6YjpOq4bwOnxxhlb/FmINRwf6v6YpLfSwQ9d8I8SaG8N
+r/YoWZ1eecRnJSNfWqyhqxXLeWhy+SDriVq6yveANcnVq0iBN+hJ6SA2oYdkJjGgfgrHM2Y7PYI
3dzy8Y3VBj5kVXRbqx3kaqDbHSmIaH3nlL8Nm02RPnjdLtRsWnd9RhKy1iO4rUyrVMQrMrdJkMyE
DiwICTCWiGylZdMg6eJ3c5WGHF1oxe7nhYbMC0IBXIiGA94xQ3FyK/bBHM8GnkRzgeM/rbG+OPk5
TNzmQRcGOe+K5VbZjLp+adZi4/DKJyEBStgRgNw0oqB9MrpLSWhyILPNKkuAI4QnL1d5P9P/yRj1
rNrszapHqpXz2TyHhAN29ZR/dgTlV2LyXeqMhGQeWaCcmMU5cdhc0BTdbKyxSU+lKrc6XXOMvlEs
DxD6xQGh8OSX6ZVncnTyulBenNwKfC0r7zrRbU1+s101JhwM7ehG3sG9FIJXSr0lS/bZy/CyQfGo
yZt3zhGMIIe0UrvZKXbZnw9eM6R8uwbTmWnlV7uqcN8qzJxexBYSbEKzS5TrXozEKS782l6faFeL
gKKNXewQLl91bvo+cj2cONQPDPBZC5TpvOauVtzVtF7fpaZBq9TYnNKkg2rFmTVwszGojEndiuXD
6JNaK/qbP3BSpR64wQdDHbPfnyy7rDccHjCVUHu/nvGkM4tK69Oc6Omh9DO1KeSSR9PGRzGDF4ON
lW4SzDuk3XTaunjj1nFbuQetTz1cMda2oqwhGBa/eeKxd/VZu9Z1HxI2zkmytdy/ZTl+4i1P9gZv
6l0R1Wstn4ioRb23tmJCzzLtf6vRth5SLkNQqOJxCOnrlOJOi0gscOY9zMLlUEcK1hpmNucShITd
YoH05LapoEMWbX9lQEjtUZRgMyXEe3IKto02g1s5+f3Fa3CfmTwMOJpS8Zptiswmqp+zCOdS6y4+
huqUidO9R1ZlbWI0YZt57puivriMDhNbGRtZmU/KNk5VUxOPTwGKRB5EKKPuEE9qCK00/lzpRhuO
knFgm/m4aHxQF/RRMKcZJhzb4ABTAAqtPlEq3mVYQlk81yO2Czi+aRLoZWEGcE9IR+U+9/Xg/EnS
BtCAU4PV9D5jGrpVS4qx7GTN2L3t1xQF9YHdzHeNSQJ99ikJixlOryr04d00jt2Owo15lXJsIrxI
+U1fYAVJNBxGtYsz1oh6zDzN+cf3ZbrozfPkVrsp1zE8SxWfbNndhNdX66Hs+FlHtumV1z/92OUY
4D5FOs8SiaN3lST0KTi9e3C1VdnW1cGZKCb9MXrBJsaKbve73Ga2q8815TgLTaarvYduZDyl7IwE
saZZmwmm26rogephqPw2oxGPW+0GkbDLfZIWgSl4yLR9+0pY6V1MJUW5k/royQeP3pgGP79H79X2
zpzdVxUXXMBJRHpb759jb+gDMowastt1Dl+c0Yq2AwxLlkCHATFhBmQwXM1lZz1V2Um3BPYtm+eO
aiwqiuweF9Wi5S8TrX/T/f75ZwC6n+KadlemuQx782WW9EM97NuSEBdDmBIoJ8hxMJfLpEzze8lK
kK4s0CbMhQqRr4m24EH4+TptW7q0csgqs08hJQ6xlekQdqfuhO27ZY3HtPMlJt9kwJcbPUSAfVcd
VLXNj27fLTI+eyi115t4I/oEa4LIP3LTI6MktL3fXDHjyF2EdHxUy6SMQlWXUl8CU62jq2OEGXBT
m6G+StNOHX8+xDK9Czu4ABqjmmM7WUNgjVzcGFLJM2QNJ2XbeOBmAeXs1C/2rAzOLAm89h/GUCp1
etVyKiWF7zHGcPA2nSbuEEr9poM0aQmNzBm7upE2RxcgwtGfefIasz+vmIM+A8WlJj6l9sI3efyF
dYvQTvh7zREkXP38Jj8f/OWv/nAl//lnGsGnbTaVz/+mQ4fwd6hR83CWh+r485v/fFZWxfjfvvz5
D241pZuGQp8Vx0N2wU2mALrwmfdfn/18GS8vGHbBp7mr7+I6x2dYjZI6ikEGkx2HR7V8ADbMEd+k
lW0gC3X8+WDz9DrMNKd4LnLn7HHeI4zGp5VE+fz58PMlpRZIXmnpr6wcToyXTSfoFYJ9AC/G8hPN
y0yTef5iw4AoiEkhY3Vmqo5ojFrBhjc1G859hIPbSrzpk6kF/2RtZj/zUvYg7dF37ZceOOUWomJ3
zI0R5+HyWbZ8FhfS3uLNvf78EULiSA0B3i5+nTJJ//Gho/Z3owYCv8Ny//zYZSLHO1IRTqG9hkF+
durPwWNoVjjRsJLdhFHmvz7g2j33ht7shjjDNWIPCeeqZSKMOKgHvplmew3WiL5MMpPRure8TP8L
vv//DWL/g0HM5OmOY+p//Z///VdVy+aj+/jbd8Fca7r7yL//8z8eF9vW39YfLBQgOP+lNuuvv/oP
o5jrUXWlCxezzWIFM0D2/8Mn5pl/N20Xt5fp+gzCPZ3ql3/4xEz774awkY4NJmZQIV1w+v/wiZnG
34WFyuZiMFsOSRjP/t/PeP9XaUL7b1//rejze9qeu/Y//8MwjX+FwENOdNkCCixnFLWYOkVP/wqB
7xMjK/Cll/uGLDTe2cE9E+B5wv3urd3xtVFDexvauiZqNQyAnilGIrc9zLQE9rbj7diF+OXWYl9w
59YPIVSHjc+qtSs1/WiW0bix4jAMwuluaoiGDsL/naYSnWem3sdhuIDonNJWlLQ83fGsb6I7DDHp
o5+JQDSF+UwtgQeBHUlZn8lvjw7CNcfQXSfo17YjIkKy8aKt1Sy99voAz9HFRgu5L8VpDyEVqMTW
JQBz8umOdRY4uqHrgc4PSpAgLgO/YbdVhskR7wFMcgFz3Gwif1dUFG9Nlr8Nu4gVVjl3rTVs27aS
j67OmS0fTAeoOERq8G+bOtGrkxiJ8NTKoxposndGPD6DlYs5MoJ21exdP3rJqRoNgnC+at81cxxX
nLZ2UZr6W00mFg8Y1qmQ6+XoqOIL+BI+97KbNkNp6Gyvehsn/GLrx5EYWEn7Rr3feYK2yjSjILJB
84iZ1OYOmPjB4Ko69aTBjlKZnw3h7rXXAsbQo4Ob6PaTXy8Np0l9KAyCWuRS8zOcL6gjRnRk4s+x
gjTLOH3MQ3vOzWebrh+mGJzQ01DdTJEWqLnY6h0hPQq2V9FAn6NPlCDs0CkzrbWuRFfzQwuHZJXF
mKXCyBUnu9dOqLjyGKPBLFh3BvF+9Tw4MUeRfqrJT8Y23gzy3XEcyH4Iz2HbsI8MSRaZTPmbJbMy
l/prQeXnWTTuy1iCLTHtDO9aKNwb4g5iCvUKbBKnpedYMVfkiIL1hUbhriS6EdovYd+x/Qyx/TfR
zZoSc1vLdO3VBKTrvLgXJJ5PplMn6xEQI41DznyasrlajZ390Lgm2m2bsItx9rNq1VOl+VjpfdEF
miTJIYfU2cyV8gCtlNDbsggqWfNFASfjVNdx7y0wTKvSfK9yvfqAEJieZTgUD0z+iZuLlvJyY3Be
KXPaq3Sy9wVC0obU/dV15ISYCe/PpmMXuNB0yXEd3LfDkxOJ6hSP+c0D6ZP03SMom/k4NTGRiSjG
e+iQJwxN7EXK3teu6T7Amd9X+O8OehHtGbQ3ZwDUCgM8hUv01BxSyS678zyxZp/HvMru21OnzQ/g
8rL9DLLnNH+lGiYmNxEtF1D+6IzdnSGTCbp8+AWjj6onVwje18JbtRER07imXTPNQTLp4MRSdBFo
Tca40apCgTGBDQAkU9d+uZP/VCfk9TMEy5R9LW8U6jL279Q7o3sqHD+tRrdJ6x8zXKuCE5hm+0vY
pLiKokCxNfvraIzyWuyiO6ZUJ+IwKZQESluSSIjASg0ESA8SmNYOOz+u6EcrYfqNuE2yIY2DdmS0
qvDK+h3tgEvrRWO8FDSSk0kcN2AMkrsocgmr+jiPdM29D0vniSXIvVeq/xO3Jkz+gl7bpMxL2lEn
5yzIxGMDMQO/7xnFCcvZpRApoY6UWJmc+m6MEvdcdn64kx7QvylBR+k75HvL6295VbMRxb5KPpC9
AyMNM9DS2txMlZ/w+hi/dJekuASEsxNx/9U62TaSkbHTIpntUxP6N3uTb7efZDASWSEvjnqoUi+/
30wL2YhxzDPIKmObmFnHpm0pDnU4EFHqjRQWafdzjBAxj/EQgF77Y/nhS2OCFalwqqwSzbF25Su7
poTWCOwJaR2G/NzjlZeWseOU3+riO5dd/9z0+qocmfNbvr0XNDkHi/9KZ5o8wkTtohSuoG6AeQiB
5iubFpVhkDgCeAjEXic37vQdVkWya2v8r0wu523X1q+pTeI6GRpnA1Bow/byjZETgo4blTDax+eC
LqbNNILfae3wHOsQjJUofs9efexBzWxw5PzO9QhERtbBsWfc5U4xgScpA1N3WwQJfceUx6TjkHpG
yFOrUO84c0TT1pgSbspYvFTTyHzTXOalMye7CJsoLIFxP/rxofYy92xZ2njvMWxdKTBCjYMQ7nKC
KGiLDcxmSYtHKmeZHzkqWfkUtNqrlUTPE/1YAWQV8zD5JEsm9WmP+bh2TKLVHN/yAxaodyOaP71Y
kidsDpzxhtsCvJwy+8ETVnIfJbq+gQ/B9MtJye0uHZMwPwgfJixxE7dmk5t0QcxaUGQWeIERu1Th
+lsdYva6MfW1ZlL4J/WF8ssMM5glIwIhLt5gz8v8BgdzVYi9V6Sf84y+q3RbW804dVnpdqXwQJji
E4hau7jLAcwsReQzFYlpHuSOYRxdVEIe2SmUy3iiiH4mr4glau9nGNJms3k1OyfeGx0KiV4kxA0V
Mey4Q4Dy08M8Z3QCMYnfGPbIVcIFJmssPKXb+oeyunecFNtEru3zsQ7mOJr37Wx9Ta4bX+Y0NjmH
LAyl7g9xY/2paPeIRG+6q6pbPkSvZT3/xh8RBXPHNcMUB4WAOUyNGQ86QwrCPNS0o943756T1fta
RmrjI3NuQqZja7d1nZ3vzvmjbnSHLARCk7B+b2s7NO4xBLDT8PQHjNpBCuT9bcoO6diGe0rEs8Bw
dbElLR0ebSci6ztYj14yPoBCjd9wisGmrA1GHr39RPHzM8sSskHcvbo69jlSmmsny9o7HK7Y7NnB
rCl/FfsMy8Qm63r5iOwFnFU23aYWrHmiNvN1SsHD2+hMv4yp6+70pLA2fnompGV9DCLyNspVIbUg
+p2HanCK8XxhS+ncDzv23sIq/IhxuB3E4o9glsFUPJLuOW5oyxjc5nWwBPcLOdyt59XRzXaYFTVx
DAh6AvZC4by1huyVHXt7vFn5MFyYSBUbY9aqvRNhFQ3jb8KUhBudJn2EftLvBg/ROOxN+5oqXg/b
Kh20AiPemzXwjExZfzA2sjTKszKm75jpqhu71aEeY2JkQt/iYY12iuP3OkuwEDeTDl1Rn7nze0Ti
4pblZCnrmL6CyW+efDo0wZ6aw++xdNYkCW+JRydUHYr2gA09kGX5yEsFELVNqkPfmf3WCaFumrJh
7loTgItcB7aB1/Om2JA19ZpzdxI/OUiy7LOGfN4aMnR2blzY8L/rZ569W6eJsgMdTT1OfPvWV+29
oQ5h2Xi/oOCZ7Hdn/3F2W5MRz1xcAGHgR4ckBZ7dWltJ+I06EUNbKbVNhVNyoy0XDgUvaZCVkbbS
Fp+ZXZh/0hZfGRW1zj4vxL3HvGhuXy1lN19m77+HRpW8CfLJ62GqeMClZF9nW20BKK6dqHwZ0eQ3
RVQZC6AwIa2WltiP5/g9vIdVfwldNX5HcJZjWkLfp9Z8BD712fpFeSvM4TBZ/YX1iBXEM+VOWvXZ
UV5y1bksCUaqbueoN1vphEJsdqXE7qugnPXmO+x4H90WqcEbrBMV2logtD9m2EMqWMoSUpEuY69R
BWMLsUN3aWabNEutpKHg3M0gtJb6PMjBL15vMWNUHNXx7FzLEB1LV9lX5VHQ1yp92pfh+FqXLYY7
+OJAVvx3sC2XsObHT11X7AGnrsbEegFI1TGEMP6ovKMoovBAtCLvHc0kKzB2lF9mMa4yx+jRpQZy
FFXCMNVIYBDg1OfoMa+wnOc4bfk7P38RSGmPVRw/FYVG+Yod+mOlNAiRJZNUzlipxFUi4heEQJdJ
8fjlYeoNqJBi7FTD6FQeIz+x6CuVORz7KFJ/fWB9PsSieoChJDYwb9NjnFAlyhVnpM5dqeP1YgN2
GY0+CsKF0o9Ln1DL8kH5yXhMBvWuY1Iht81ci3INn3vDctdTE2ArYO4SAXORTOPXczQTS54iMLku
ChD3vIvbbhkCZlVFXWKVvlKVlG175kVa60IXgXOAe5XRVmJQvKba/hS5PWVosdVy4qwxA2EyRT2X
1FWytwxwmy3bZuezq0ctyNHA10Bxk9UQdk/1yNiqhS67pvNnS2ylXOWTO2ygID7UtutQTdZ7B7Yn
c+3eSkalbvzpZJDquq8YZwbnh/Sa2z0SWqIAL+vtqRxldEBlss7jcJyKBMtF5/gH/OXxRdfCGM0c
o6vtpVfPxf+VxmkQQXeBUOv6F0b5L2VckrXGWn7LFD0XNSiv3meDHGewjXJ3V9n1ty9i8ail9Oao
lMJkWcB3zMClbYAzvGtKy9fUyIttFnlvhYFZsOwI5WKR6xmQrrHKxMcUE2inzI5csO+vtch7p2Bl
PzVDvBeFfOul+44Is+sq/eyq+BPZi9al3HrVmgt8xlXd+RxEa2RocGEtL+V87bvpnfn9dhbtSiig
yR7ywiZyQpx/rGyxmBgNDgcOJqesSI8WOVUaU8IFHimNDWWF005xKm7iYdgXyD3Ero1dO3nhMeSZ
hSZus93lDLjCFeBgUajWMna0bTSKqwXK4BjaZ7jB1tHs648hhafQJ/ZNawmmYMkW+N5z+I7xS6a8
D4doGvfufdFnr6FZOUe/y4/6CNLHcfsNG/ufb1TOmH/qKtvXIXU/bcWDozLhA4hmRdHUK4ZE4xSW
3McxXoSgHvApqLLCc7BcfpjoFacgxgexL0+h7xsgtkhs5/mEkGDuZS2dY6N8uQNcdR3UuO6o4jj4
U14HLvFbaOX8Tu2ATqFLY9gkvtduxNQ/svA8JL3JHidnEwkwK9kMDceRwFRziNGcOFbWwM+DkXIF
0q4fqhZ5sV+CYI0dhTTmfJHZB2XluyDV0M85BDZ33gjvOcnccTPlIxSM5YXEStJz6vGeOFnZ9B1B
w0nZvB39uDd3Nt+vqiz0qgjck9C1fDUta5rfq0drzt+l08FeSrp1r8AOlRr7KPYyT3Cl8n3h41oS
TEpXYRz9ZjfUsK+P4PDG9k4Y9rMaQ3PjD9oN1lyq9zfd0xc0pqLAwQU45ck7MXdzEM1VCm2/fREO
zFLNiS+RK79A3usrbwB7BSkc34jFll3iwKckF1dDthRHQRwaKmclRPjsKpjGvT59q+K9rcf80TC+
ndl/ycck2hqgeRSJGubDZrYCdWvsZHzNJ8z5BsYrnOhYi2S7CeNRP6Vu96nX+r6I2TLNhrvrDO8+
jfRfvQ6/v7cPVi/eO2aAx5JIBqxad9X1fbov6YcO22gTpyYub/3DZyIB1qzDozPZQQRIYdVMNdN/
47vSav9y1xMD/mUwKSO3AHAZ9DKTsciLTk7r0ZXUTsOqNrptiQV2FU8R7UEdJrnMVFegYTjdsXVv
8absxiRPzwZb/XXXtFEgJEr90FZwNAM7582YcNVMtv6lRhkzQlvOAExGuC6dU6hF7ipJPWwji+dP
8X+ldvksqi4NZgcPZm7PG6q57DX+9HEtdbzemhXFV0B7BnMalW2GnjAhnW0JdE5iI1oyoVxwAq65
rPeNRLyd5X1W1IduLL9rzrqrMY72iTt4a02O1+o5hpOrRtLp1Kr5GqlFGcv71pdUFSa/kGtLKPqS
EOGcoZVD7O1Y0EpGIbNxx32Naa4iKJR/Vx2Xg2HSXxCSyrAbdYm1gXRZiLfHmDbzMNHtWRUfgtBI
ja2uFim1lpLWr3AxkKKG0W7Qf0xQiwaTp5xvtncGzxKsD9oKe1IAAfriujbPhZI9i0nzNuePxPry
0viLuaEfp49jlPdBZpq8Qc1b5mTvyllGxAer4Z1bUuoWQGU7tB/iiF+4GeQH3qzLMC4URkRa6Gob
6pcPbhfuI1F8eZiPxnIsAtnZx7Bo1wLTFgQjBCIc2cN66MTB6sLqzKHqJFLtviLywbTnGjXpUzJU
RJlwM7DCU6LIq9A6dB5sCEg9FMnw7RhU8rW68xoN413p8OIwosBueWPAdEwM7TMJQbVaEhmc7CAi
qWALwFUDRjMUQavX+ZZFTVuRdbpvOgd5fGTFHayYXevr7De/Z2V9p3P7nFtY1Eh2pJ56aUMHt874
OwH3uNGb6aIl5qc21o/Ex9ZDmnwNQr+5s0I7Gw5zVmCg0BGvS+ZHdkZEqZcfo0YDr6/GL+KmK0h8
3D68DxxU7sAL8hjqzQNA/3IF0+zZdOzDVGWHKCEpSKNWU3XvZW0/KU4Bqky3ksVcltkew8/apN4C
Osouz91N7JZMXWmsWZXAujJgr6us0sFSCvPLo2iN6ShgRJcQQ9/JFzRtfsawvbmcQkCU8588rSbC
1m5AM9KX4dzHByv/KgEsaU1zMQkAsGZl5WpWeOckrK6yqz87wzqF9nQoFRpxOhYvow3IHPBWC7Uy
hcO4ZHbl92QdCg2oiC2X042Xw9fZUb35RaXnuzXYkqgK+8ey8AKnKq71XAFLupfkHLX6peB3L7Pu
3ueaimjrrJMN5Fac1rhZwCkYJIi2VmTwC9BvsMYQSpMG8VLHdUvYChKQUNNihuzZW8c2eLCYU1CY
Wi+Z+ZxlHv465h8lf31mBt0VGBijZvxTWRnHqMx/Jmk4UWc5v8dePvBPwUU3U7FOM6Ytvor/tIV5
19nuxO3pH3qvDwzqHzZmXIhLXX5PzMFIMgWJGZu7oid05fS3es6tA+jOmBkHvQt0GFhqeUf6W+uP
ci29ITx0fnwJkQc5lWPJn0NQN0lyzYeQjSnDnKJOFssAS69u68QcwGMT+zEPekxcaA7HT1Ijv7AV
rJoEC1ecQJEMGaroOc6oqVm8sP1JIk3Ee5IUw26AqMVZMdqg4CIhg85fWxV3ndYba0NQQ0ZKhkBs
yxmzibEyJEQLV21YTmeN28rAWYueiSFe6va6dSvrYOkY/Me8Z+OJJqwV6YcTR+owipreSH/pMV3A
IGMm1p6Lic1IbOc8ZjtzxOxgaBoD85wBv3vME489EDXX/WA/Rzqvsroj3f9RyN91OJjPXoxC0LQU
7C5m5XaCpDS7tjrgJipw9ApiPbLZ6v3QgPjEi0n6hHyrFcQFO60Cyvu2NZLbnNK/pPkWacaa4WeN
sd1vImTXMI7h51f7Zmj6O/s6979FZVprNdPQUrM+WyDhtoY2laiow9NkCMoptBsYcDhcLiMJ4fpx
EKf4EQt/EXaospbUSiRVNu54Llp7Y+zx+XVZu/Ftt1qbYfEyMYVrIjzLvrRXmAZegcYzfVLWdWDR
8vXa2CWOfy9q60mP4dXg000uDrWDJKClue4G+1a1aXOgZ5RjSzZ8NnH01Dkhh6E2Yt2JmKvCPQlE
2z56svNYDXx3Q6c9wSsOk4eOPgH64RZMYsUTomJQv21m7k7P9wn6WIK9iBn79xbBK1tntzZFNVdK
KM6NPw9B1Bn7rKP51vC8PwCD8jVu9b0z60Uw1M4+roFRJ+kr5YvVvQVcSG+4DLsiCnq5FBTnXRAP
5TrxxQsb3GbtVi5pWWYi7EDk777UjFVpPNMqWh8yn0OY7efmVUTzL+Km9KlIs7wbaNbIZf2ch267
NYnEru1JcshT1UbLw4+qpwlF6YCKB9MfmErJnSH5ttnAebseXpj248fr8RJPx9HMv1RHKYABOGHW
oEk6xXWOKCguq12N/r1Kh/mtaDOUb794HF1+KPEAP5OVh6l+Yyv2w78MVz16BSMMX1ciqGwGClHG
PQDUDqjmqsY4hAsBNHuveKkhAbDlIsYpkm1qFXKvj+1edzH/ZhrZlw5z+hSu2+YxZKSTjCzcLm63
lcBVkNPZrIXuY4sHlW0Bo386aRhjZitBTHlBsPmtoThrYkXBWsaw3uxvU2NlGyIyyaoV8iPmf86s
CCLtlz01F1eQbtArZD+S/jcDP5Sfsvm2djmYSWiDvxrVccXKd5vtrjOOZ0wfuJ6Zu2sVkRayGKzK
w322nA3MOWA7c+nyV2dEOYwzhz2XqEkdDRxTck4pjLvM3ZIBMUb1irpIWsXcNIZ7xJDzZ+YlGWzr
2xslDuOK76KiPaS/TWJ+mGFLAjH/yvUNyJ2HkpLctW5Ua7DIZ0MsHDryxPngPDT20lKZrf0I3qQT
Xeqk/dW6WdBguWaXZ0FLoqpmdC+aA7284dS6Erp8GvrurQLyvnyvxs4uRWmd2LHuOvOt9ps1igWH
LegTPFsTi6aCpDgRRqC77M03yMcI5+ZTAdqFO2ce3gzDPfNO+kpuDGL/eKw3rb0g5lh9yG8U+oJA
A8jJzqQp7UCySDXdcj4Bx70qZ4461XQxK5bKJNcfvWl+StriDTThugP3NrrDOXfIGqvymdYxXrUN
dyl1jk3Qo4c0o3+1VX9d3q9eY6BLPwr/5B0UKFE6D2HX/lIVU605hffo9Jy1R4U12gJgSomfUntS
munKkA2PlpwnI1DvdWU2+PCn+sGR/SvGYV7ulieAcTMc0HwdvCYH7HjaBBjicAcW76lttqsyrUn2
PxS6c1dP8aEBL+jEEj4ae0rszS8JbGLHFsewLy5105urKtOexgJQtK8e0pRJFdRzxJq4SXdSpi+j
Nn6hKq5lDq2wInFt9tn/Ze88liNXsmz7L2+Oa9Bi8CYhEIpaJZkTGFNBO7T8+l7uzEpW3Srrfm/e
ExgighEkA4DD/Zy910YmJ9CrF+Nx7tuLXdA36BC0JdKCU4/2bWPGYTYkP6qChmvS4OOc0xdqzwkj
YUviodljxYUx4t5EpAZpHfHao7kTs2TDZEc9iA9iMo8Vq+RyJVxGUIe6i91533OOaMZyjVHvkGbJ
aciSJzNj4q1Z4dovqN/rY4TbGZk3fgS6LjWhkvVMV8nYRX4U4y8aHiOKwD30Xobdw2xX9G2QsptV
ui9T8ShP/F7L3quCqgf3tGokAqACu94gg/Jeizy5tFpwU5DM1fX+M4321ymvdpkzX1hhM1w1+hdj
8rGGLr+EBXp5Lrv7hUt+YxBQtanGSdtOhrgw9cC7Z59MvT2UnQFhMXoyqT7UzF+q0rzB13Ajsvqd
9vVbN/tHEMT0xs3y4E3fhS12granra3EiSGrY0Ql1+wbwXo/htJ+Xkz/uUuou1OM+CF692nJ3b2m
4Trrmxf6mF/xzjtD9FV3sEOt3a+8SZ6FyMPcye/pOZ8mGeKx0GhFXxGI7FYfD1rVPLnJsKNJFaZB
8c3U6QO71iPhdPvUGb5ThjmuRMwM+Xur6Q9t0b3BdQ81UV8NSfZq1tPb1BPYF9sWoTIeEOvybqUF
i5KT8qbZhiRo838jHy6DM/bgHfeYk+/Gz6Zl3EFG3Fm+/4O/ddNMCbrc9lCVzzqdNJf7Z2OUd9n8
RH/pZ7T4N01s3nRF/hXq+Sb2smORxFfE9d34+I0tDTGyZV9aq/6Zjvm2zceLow2vFheV69KBWoxy
l9IzzfX7okvfRIkuqzWp57HAHRhMuMC+ED1+5aQpxv50U3sN9sz6JiFo3Rpppuj9dGut9e1ktud+
tQDLG5SfuV/68bmL8is8sE8Ulx5b7imblY5IZRSwK9c9NN5rjdHTIWNl8bk8S/NuqFk/PQgcjJt+
G5eUIt2hv7iVXH217R5SyerdglknztVB/BIAAN7KkyUyy7sovjOiNkxqFLcp9SvGGfwbXtcW20hQ
tCKAOSqtBfVEHSKIF5v41h4JzenFk2H75IQDla0ca9NXzb7Xa1zqy37wHq1sOjmLhTiBCn9svjqL
sA7lTAkI9KbnymoMHGlyzm7X0b7OFvMu0Jpv1pwc47Y+JOV6FdFFJUPtpsy7r+WQPlTlU5Ak0cby
vC+L/zUiL3J25u+VVtNJMcybvssfIFOs8/NkNO/TEI5th2C+e03s5Y0Esj3gf7IyuOSEzE7u+u+L
mV7bVMFpixxqHbQ0gICeOlV1mnsTzEx8zD0PR2NPZwNdDN6GyxRQiyPefM4Jt0jWQ5QzR2LE2GMD
YGFWY52ZXW+D5saUdqSwYZq1FfYjXKR4N3rGM92t60CYRDMQYGznx9QuXuyRy35aYz59veiUH2qr
Owqj5fSj8OTYd8x5fy68Hhn+PgiWcDZu3aZ8qor2EFv385p+6ab2EeZYGDCNoDtAuTzZVjWkrawO
NY30lt5BiGzYv+TvxQR4r1vBJWmS68SgLtyaSHXkLywxNnulg6sE2Ogco5hPINx0nClJ+myWwOrH
6sWDT7lekzkHZmC2WYck4wHXENAr+s/yh+ay+TJ4eKSS9KfZJSQLlO5TZdb3Mtgg2VrYmSvx6CMp
sTEP5iWhgl0kKezOg76u3MmD3coCDlMXIDB77mgjri/WOhwyB++tho8z9beuTVGErFQiB7jbrBuT
AnOXa9eTUVZSpb+b5unYeuNtAFk80u0TnIbbRfNw3ZFOkvSHbLVO9us4UMRensY13c3pcvT94dZO
32JZypyqn9nkf6PaCgyDHmiib9zY+9YEz7RojnFU/Ixs/zoClrxd3Obk6937GrkPUUkC+kBGt6CC
AwiFX2ButA5fJ9Ba5k35gRLedli8r4Ju2s6hQ14U1dnISftDw2XvV+5ahAtA5/Voq26zvkS6gGyA
DpTY2hYVgLk03+SQGXfzq1s2xKuWkMS07tb1iVEIMr054xYOTIZHVBPXzpIce+YTUCg3StP4v/LP
/wf5J5rL/0n+uXvPq/7fxJ+88bf4M3D/sm0fOZ4fWI5juz4v/VZ/Grr9l+7avmXLxpgJFfCP+tN2
/gpsW6ch5JuGBxEQtN8/KIHmX7bvUH12YQdSTOZdf1N7/nfqT8PypLrzQyZ6+vF//4+jB3yGqeuG
4RqBlJx6/6r+DIhW7aOo0S7AkCXDA9+t4BrZDia1O8LpSTdjSNYYZVmxLlsQ1mckCq9rqd0VS+TR
0MYKkU3txh5djwTtFdPyEdb8UtjSAjTd4b0qvHTdRTbMDQJXNiuA8MUSNKPtogirJEZ8nVGuDhwS
c4JkU1flA7SLV2uF3YSigMKSuElmcWga/86QV4derc7Jag3pNI1k9flNb73HIKie6V/cTPb8neke
UzybYbJcLjbZozi3EZOIKwdAAKVb3ImBdIqb+UPVp9+sbI23K7cywqcavXvI6f9gckm9fT3gW+id
ihJosS/M2bkyWNF23PT9ElfCSLRIUkABtedLWoWiHvdrR2DujMCVDKzTOOPCiapfwHTACQHiRYRl
P4MTZ/2bv5A0CWra4n924DznU4ewkdpeTgwK6yfz+2rYe6IdUaw25kNT5AQMOo94uueNVVM5zoZg
57fa194Zn+pGvPcopWBydzB9jKxtt6YVsdSs1r02t8+wehHsTCzOuIE4CCK3LnknQ+ySPer1IMlf
9Gy8HqtmAC4AMKHk3835FjpW62huxjv0LhXZ9Sxx6zQ55vrJpSjcUxb3V4TCxpBfrcx9t/6En00z
03eWHONGW1LKfn7O/P8uj51buq2P9hCHLp8R5kNN4yJN291EE9q0YFbFY5yDUdBuohxBWOrM39oy
BwcMZQfzYBoG6wNRjrX7XZ/d66kupnPPl7DU1fywzChglzHfB9/8PL1oNbE79RA9OfN6l3CszSit
DhOBskSz5ZhZG+9k2BDWUCjtWxjWu6RIngdr8o9J21/ntVlfam98qnwb838xHI3VycPRY2bvdAA1
OJho+nNO5cz4UsLC3LmweOnTyDisJgtJWaht1DrYBI5Ol9xYo1Ezs+FWlYzitfTr1xzlCQTgF9vL
vxDiCQp8tMcNqp+XXIjvy3itB+LaLHMQD/R9Gpv8SMP1EHXNYd1Xj9XkPqylD4fKhmJeT1gTyGhx
y4GSdXTnOrQpxI2nxenOoE+6ehVRt9XRWQMmHFY77HVuqVaFMwZv/9bqLVJK/2w6F7x5JfgXSz+G
zpbnggt6Wl5pUkJ7pEfq9z9pOaFl8LHrrgVC2aUpn+uaQ4R0dU+7b2us9lsjC0B9gu5MIGsh/BU9
82jdF/1o08rQWHFROm/GNtvBmtkFLbNcp6cRJem6VoqAdZLOfbX3+ZzWsCilLSIRhWozkMv1sdfJ
PTkY72fbf/39Ih10zp4SHfJgf+5ra+3sygGA0sdr//RxBLjSEyKtuDYJUJ0nEiY4MT8e5S1f095I
6cVbZgWPYY5okpBy4ElrOTFiTJZAZ6bfPZ1laj3oTXvEnoJKkFJwKUjMIgyLzHs526cViFElqPpz
vOIoUXuTVd8RpUaN/M9T6nkcjDfpnHrh58+zlvn9zoV7yW51CHvUKpg4pg8jp7bWQ7l65qFNTTip
6jldvqB+RG0EsZqnmC6qfNPnO9VPpV7Ou1J8KgxuBo0e3vnxSb36PPUEZMGHOBjb0G85u52xeuwG
egW5SO2nqdQuy3Kopzx7Z9nv0fdguPGtN8om0UpvJmhS/9BUXnNnyMnh1M/2Bd3XYWj67DKN1dO0
UB8bzMQ8uoa4caULDZFITLtGpCdcjIJpF/qm9R1NKmb1HXVUyoTUxUKrZF07N9kNJgV0Gsv4VKZa
tRdjRdacRyYnwBX/3HomGUFx9dxJua1n6VdaXSN5zmpvX6QZTFqoQCt1H8oO/gLlKlpfmbCz/NPe
VssnNFIjPGWes/6mInqZ3MrqXK/de9MZ3lETTPHh2X+zZwhlkMuTYwL65TkNom3pkn+A4s3d1xqk
Ws2P35pl+CmSoXsgtq26M0dva9F99bR+eFrFQF5ZJe6GaNagpPUV5b18Xy7JA7QGeDGd2+5r8oD2
nae/jj2Lljxu/HMecMPt4OEkADTm9sZM7lvOLhyRWMpArHRnQyCOWcTQ7CLwatgAN1zGNcS6GFW4
PTfJwUWPbcvrTAEUkhYDwVE99uGyW2NwmidfL49KvqQ2iOtvx5H2P7OJ8jynOtZP4msk7NOWFabR
ibhEOq5IzwP6WhCoNkuzdu5Dz1yH1EUThwu0leQntYmAA52zQJ6Mn4+XWjcP9bAciGEh/tacQamq
Tc8ADK+LM7Q9u93SYFvEokAK+qmmDXNWpK/2z5567vOht9YvmkBChIkMfpSUkS+Cu/tmESQNMFc4
kiEeUWIyTMJheJWgmgyREtmmZZ9aELuNblOLJT0RzNOc1cYxLB813h8MlW85X1x39PdLOjRnh1mB
aY+YMoh/PFME6D/oXZ8PjYQOKM6JEd25i+9vlr60j10Wdu1ZPdYmzIhZXn+347XDNMfyPuP75Izk
a8CmSrpZsXjLcVr9bS/lV9WCNyHIRmerjutaysExkfQypy7dQ+MGoTrKSQb6hXXdcVxWcf48yoM0
WHZyo/bUC8WSw0jSEcRQXzxXrNI+NupE+Hyo9lasGRDQ5+TjuCvUmdqk8jRQ50JNqitRAa0bh6Xb
PKtjbxOt8fs0MJg3UC7Rulca4M4eDV590tNvROD050iPECjGgkaq+lrlV6ZQaD3Gjf0gaNSoh2qj
aGlx1hkHZ+6PkXRPfm4Uw+zzodpTz63uW1Nl/cnvJ1pH6jtVp5vaQzdKJilSwK063z43n+fg54no
FXQqubAOo6bDy40L/zYX1Rp+EugQ8XNclC9WPTmlZAwXafNTQeY+jt3HNapX1APULmYwhrYc49Cf
A+fFGhyu/3QMkXgyg/cGpCoctFFdsx9X7se+k9XfvczsCLzj6HweInXE/vacJ0hsaApBRU1ewurq
/QC6qWOnHqtXTBLa9g2NVkNy2j4u3raTxGD5uAMkw90HOdCJad8mFcipNuqSUZdSgrT+4/r6fM6I
jYPXmXS9JYMaqwvzaLF1vI5sU4mbU+Q39drHD8jnqriHn+iQN0KbBBewlsDG+7P3t+e0toGsJKOA
bF/ShVNWDqFXEHwyJ2t7CdL1YKqBY2Slo/ZEkBh7NA9f1SEE4f2bJKgelnbEmKaOaJ0K99hl2scl
qC7JqksSCHexwUjp5P6eNmN8bA2f4fRjnL0Jpib7uCQt14OStmb0rOQl6XbUeoyuSPbq4nSpFv5+
E+q2eyT3bagOtGhcN9+oq1VtIp97PiEuESfvQG8+kADCAP8gFUO1+/m4812aqoXOxFPMnHN/Q/bp
6slyJGco77NQ/zM8OxLepx6qPbVRh149F4FmiEQTgDH6B7WviFYkoArg97ELEvCN2DisGXlnh4G8
yZTyrHWXHOGZr/6F2ZrlP6ZeM+MWJJv8idlgfnRUu+ol5mG/36sexqaOxMB0tW9jXSfJt6jPYflI
FOGI4+6s9j43/+k5oWG12Xz+DBFgfDX/6SNm1ip7wIO/1McU6n2Q4C+OY6WHf3rbf3rv357LE4h6
a2dxOsq/Vb2qF967NzkTkcQ8Vc391u1AsBtt/8OY5O1IGFw+dswNSG3Gjq/787kJ4xfzRZ0cXTqD
h3kqLqU2lAfLlcdCvSNeUnbVW9Sb/9PHqBf+6T0EWO0dsgOE/OeT1vpC1BLVZfm7Pz7u42fHepYE
R74Nw4JFqV5XG1f+vR+vjqsNhJkTRbNrhglKo0x3DYB+3N2a6dS59bIfh4rU9NGAAE7iDVTMxGda
IMRhldeoITeE6PDuWnHK+8rIz+tjJecGmiSFNmqWkLj8MXFUEpJmO3tFV8djEYF2nGjaxHKAM9EP
lWkkrhYtajc4scVZ8QfURj301cirHtOtNxgu6A5/JiekathWj+ve4hTyJSCdJLIQdfOP0q5bMlsZ
OpSvzZOzYPXwNylBPPseCeLIDaudLUcenBqCr03mZfO/qKfUP6Q2cWa4h7EsDn3gzPWxk5OBRM4S
Unlr9AM6JQogoNgBGjcGKYdlmoEoLod3RBpZ4qeMfcourzzyaq/ry+RM9PkqB1Cn0N+cCe/PILGe
ndyoPdiiOzyrw7GXQ68C7qu9Ft8+eUjr8SM8QA7t+WRyCn7Y2uXjyS4oKqEqsmH1gcSQ44MnAV+l
6RCeGkevpIWSHg2JvzoryMHHnu7EMPkRzVpE0Sqygt/ATVB7GDcQwK3DddY41PJN2cTgApKTKrVx
B7pcgkDhTS0nFVRy+b91OaGoWMtj/Ei0FQdiVO4yTDDnKdHChArgYS2mGDWyvPQWLb5rnAr6mxo6
JTge2Tbj6QerHwGp7PZdNUG8ytSd8qxTzyLUVu4qkIWg5n0QiEitPzh+tccx4r7w+aQ+JtpuaMla
VISOz03pZ95h7Uhokv+c2iiaRx8jQem7iBKJ7bThrGn36tMUpUDtfW5iOS/sje4L6UT+Xn1Goe5d
atedS754OwOY1I7OsbdZjBHvGQ/HhE6pI+fgatOoU81JdlaGJU7PNQ6wekGrkC34ffOukBbqbPOD
EjuYeoxmmt0ENw0H13o3R/NCBByaTXXyqU1KjZCkKhH/otjX7E3KnHw0/q8VDdepkSyLIJ7ms67b
wK4+H9PgBXwH/UKxLBTjowJQghcR9ibid8m1SNOUP84R3+FVAL0I4L/FERv18N+ey0jWxNhNgOrV
aIqKVKNyuhmi1t6QgMi8hkIRBAc8bVG4ljBBe1d7HH28Fyk5UGFiuu7WJw/y4Am0WeDpSWWitbhv
dX+9M8qHRRewvQMYFnXzWHerf0HS/wR6GQx2ijiwt9w30JrJlXQ6t9Wq3w2DUV0V8bGO/Gum29n1
sOjWZTYQtWUeF4RUKhlLv08NnKM+2iequS8+AvNTPtZih5DzIUP/QhWmh2ChA+LJKVTOMs69jdb7
PFrSY9N5/aWexqvRIiV6AjJLvKMT4rKddyt088Fj+bF0WXN0PaQr2oSsNpg7WjNdcSMiiOcYesXB
Xjij3cYdTqimj0GMoC5uHOcm9tarLB00SsFE28Mf2U7eRCCmNwFc0eA6m1i5Tr053VLZai5thtRX
7Q1587OzyM52mq6+shI1yQVHkmtzsoupc24h8CN3G9pRWukMQlXA7GoRCkensNMbEvoofLIaD8ts
i9UdnYplV8eMLvJRoKhfR49GEuZvayBhcDGLUjKxMcoIfTrE4GBhI8FFhzJMGSTudg5Nm20LCnKx
4uHK9IVOJOEw7izbzMhUJ99T8/1rSxAg6tHI3iTUZmxQTpQK751aeyoCqz/4HgKhnkJqadFqJzXX
CsxpT6n1MIA/RRzBBl9UubPIm7ej8UclkZKLQdcUcVYTWU8O8o/rqIaMDRL3edZNnA0Zwbaz9ADU
yervs2H4WoETw75kFNuWyvqS6d/cjiKuGH+gWCOIYNWp8AfHdU7XreUO16Ij/hcOkxm2MnR3LbKH
xoVbghOvDyNphhbOrN93NjfLSRS7VRcmgEQIk8Ty2luJ/B77GNpW4EDWAu09N1hFHA3KgYaO3HMI
84R5bYU5COGreImHjcvUP7SWcjrVq7lsyxlo/4RSuDj2EIktprBXq5b91I042QxM+/AwCNnKrDed
V1bXlqVllJr4xbVjaZuC5McbNMQLc1kPI6lVkag90MxI/eZn78j5pkWfM2eBiam42g15x83ejLmb
93pPBaI8pFZPpAXioggn+o4YbXMXETdpNV1AKjqqMNH5twDWLgH8zqvG7496UZenPG++1ahPtpVh
9bv/7d4pBMv/1L2zsJH8d927p59C/Oy6nz//hdvy8a7frTvf+Au4KMAg0yBIizs33JTfrbtA/8sy
HMtzYbZ4liS3/GndWe5frk8vBWwBZVHVn/tH686y/wp8yw0C2noy5tL//wO36P8GboGHGtC1s3XD
cvUAhMy/tu68pbW0ZHLEKTE8baumPSpUaLKt/tTrL2rWVVkoibYrDuwtxG9c33/mY+pluHRUldQ8
TD1W0zK1pzafUzUxoJKZhyKicIe9RU5vVDCVHkNp/Hj8seuDBDaLoD8IEr+PzBTQhbL88uTsR+2p
zaCqDPhjllBriPeVlQVD1QXV7hRVwYo1gGfVNBvaKEVCw6rRBklNAGQObJGTdmpsN+bqQy4D++jF
KcBKNUg9Nw6GuX69TMxq5xILJYCeYsSIM02gEYWBNFFc0pUbYdk1uOoCumlI28I8id9R3AqaLPVz
a5BJ1ufed+3WsvU3GA7JzWIS0pXMWpjba3RMWIDgsbIRLdTFba+Pd5OdYNdbyJ0ml4ZeDdEvOLA3
xRBbNH6YGMIWwAMVpxCMmXXHc3rpew8YJmQbXSSvdWtdljnO4OlYBomUeEtioieYit9DSj+kTIC3
lDialY7C9JwnYxKWTo3vb2ZJNNWhiYWPWMKnbkJO7kYBy8IC27qYPaTp5T3eZBInUOcAWqud0A8e
/dgYmQab3A4N/1XQZCLOfcZNh5510SFqjLq+MUp09XDnoPXCvyEWJDDA6iI00hrK5CgtKn191pKH
qc/eCpZ3Il1XClGItJDY7XLmy3Tuhgncp43JHNHZ5GtQXkFnm7HzWHqGfdTTVvYoIH4MdghfR2Pl
DMjFwH5l+hTgs8S/xqM3H23b+KUJzd2J1AzOTVHfWXnb3Jv52RlbjzYVkPcFj1Kse3ZIk7ZFVEWO
rzCMAc3s+uBBaA2TDrn/4muHtAgucU9Vl9SbcjNY85uZ1vE2r1IDEY4POjJyv0FTJf9ouc6z+VXg
jDiChwf0469fU+x5ocGSWl0o62NXVOVuIYVEF7RNmZQhhST7E+ij/T3uXYKJLS+nH85pE2X1CZSB
iVuwPXQw8ra96ULeyQ9tWeDY1KeHQJe24ibqwqnxuYXGi9TrhnPSBzs39wm8Gi2mzi7rszEN8TbB
FJ22deuiEqaxsIvuAzM/QQTeCX8ct27rPJrp+K0YNMr+a3Xf9zrkEcipGllGyBj0sG7N5ZRgFDeg
LxlRjW2WXi49KwLV2wmnyZxuqxkWqeY4O4yhXIj9UbiioxmNi3/GEZbXjXFBv/bU6pgYKZZf9PXY
2FDozQE3V146R7fSr5jFKK17spklJ9Inn5izA/HZMKV7PXUtVO9VshMN7EQNbI61EJc6e4AN21cq
djFtiYNa5BklYdu5sC+GPqG0XwgC6OkugeCkboRLVEjpEyutfafFh5SQgYJ+jFahHARdFID9qe8r
AEP1srx2U8D8xCZsZ7Hh/TaIkLeDFROuR+TnCaxBabhfcw+dnBGmjr6bmvKr2wWgGCjTb4Jo9DdW
ODG18H4iEeyPJEeuHA6EmbZpV7s2774UnGZHzwLPEE/4aVYWN5ogcAKaN755ulfBNQRGDk+5CUap
UXLEIdPRwidB0O2Qr2WEjU0F2jrjR7OciC94zWPsyQZlDIy9Cf55Lg2wCoALxK0rf0nVlIcVtekh
8ZAARJIIj3/YmlvnbtDtHwRBQ2pAKZHOd/OY9jcoN4gvgrkMu+mRpKH4pfMcbApLOh8xGZxIedrq
A4nWa0HkYGJqxGYTVnEY0civyAedIA9wa+jfzZxH8IffYwKPU5tJXY6xSBJvygI+RvKwxJEGJYuR
c9TxAjkQpPpiH3fEztsJ8MMGZHVguy/WjORhThEBkI0LdR7EEdJxWSUaSkT+XgzfC2vWOhEmyaJ6
CzGMmnEDrALPxiiQXTnT4u7Hyf9pzwwvIwCq4xJwndcnUqJRiLo0iCLuVH5bvjr2L60kC8vQnHHb
FynGtRTuQP3Lr0geyqPxqLXGcIyn4mkuo4yWTEtwdj4WO9YG7p2DBjwT3Q6pWnRaDcbN4UfdAB0h
+PCFIthIrBgRG3k3wXQSgbnnrB5DqJE4yI19XCwnj1WXzwpOi4YtiIuO1DECYEyalCdSgjGwG+WI
2OIbLhg+x+qdCwI1MCpfx7H5arEC2tgGYvhmQLmpYxyk0yO+Ybh+n5ewhiKwHbQZo1ONHVUPzhS7
4CoHt7pHPN0i8uLkmdFbW+nTSfLpzSkBslEmB4KXQUr0wtsW1locNdQ/h5ae9uTYOmqVtbwDPOxj
yrQ3kW5Kb1HVnZLFpf/YA7OcL53BJUlpNtq1SXa/sIrcdi8tjBUoqXx59dqPWBgWhEDzjNm7KUH1
oKXNUPtVzTaHAnMrJHKkypOnBpb4fjUnUEk6acu5YNCY8l9OPFJYnayCBeeCNkkfzFMHeaQGm7xc
1wPTe5+etLsWX8DiOISBIE6SnEmCzn6JwNW2gYOcViTYrQQ3lbhbbsF+PbVu14e5my1XI7BNpg0N
EHTLfoiNdJ9pq3OhDEuYZ3eTusSSOVbz0ga1e1h090bLQsqX80Hr9Fu4tgn2oWbdw8XTtqQspQfX
dh80zTkGgNZZqpmE6tUzDbpo58blJTP0G084j1w5r7oEHjR1PR/aPIFNCRlTbXImEsDe/b0HJNnx
kVVhonSSienDCFeySapul4GKKUmmOZGyop8rubES8yv96Wyns+ycB0F1NmdQX+FzJ7TBtxgav1IN
IbMDpeEcO9aBEvXMWGc30hfhPOmjwGMSLW+6D15tsvE/+glGQ4TrJjZC8c4iczgPEmAx5hoV6r4s
H/Q8G0OqAds4cxHc1s6RhdCG4mUTRsGPiBUhuucISg46V1wfQG2YTxBVrX1jzO9CJMS3cT86ocr+
cTXb2rpTQBvRtblnBQXwgMbHWrfAgCgWRGzpIjWlOFvzXVRq4Mc3re6M61aX43eGnf+jq2yKsQkp
DT6oeKGJxikQW9RUeNo8azdZFJhz6wF0Eh0g2W1RTWOIKBBq+Z2dlKuUfQWGAkt9d3ClK4lkRc+i
bKkaZNRunyxqr/is02sF0PAsczzMXUYuaeKE05zczhbcDBD/7ZaSTLNNsgLjAxQE1VOkCtaAh/Ef
RNfjj0wfl+QFOy/a8wEzl/pz3AAeUp4mJy8o07AY0VSQW7gj+yM/ox7ZCglaQhieAh6lg10GZhFq
ff300VxfmEmHA1m9FE+cUzkozIxNKCRz95iGCDaGMt+Dmv/ZOFq/z0sXU6eLp9FrwDg2RoRNGaFx
n47NTk875FTRUH+07FS3roy+2l2EQI/JMmWAeMdFolv+Q9lb7XGiD2iZbheC1BoTKpVTR9j2sAyg
Wz27PwIJ2K8oG8K+dV/9uNPPHQUg4MUIptoiXs+Vrrt7zy+/EkXaUYJFSyC7vh7zqB7gghOLr834
WGb+zyllvEhgiguy2w6VWRC/aT3PLOuJpH1KG82kLCNRKZ1EAmTue5BS510VtJZKO19DhCFqqpmb
czkZcfGyBgM2EpxycRm8Mg9MkEBlV5Vw0zCv9BC4w88R8tOeDnoU53Dd9ORXPxcXY6isc60/1UBA
T3FvQTaWiwhM7GHidg4FubrdDuTBMBvVva0IqmbDaYTtLN4LXfLg69rbiTm/1xqnwQQ/7h1fb44f
TeuiIsN5JD2qFt1yKoMHwi8RpMvNFH+HtbycVvBEodmIFwssaLnRVyM4wF2BZ2kBzomTFh6i0x0s
Fm42vjF6nfUbM4pg45QMNp696yHKUVDViSspV38Xz+K5YbANXVj69TJe0rR5HCcsR2RqjBfNn7fL
6hNgNBy9tdDOXdq/M3t4KRpYc5rbXUgfgNWY2SGiN12ingm70TfoWJodWcT2eaAmlDaUjztnIE/B
gx9dl4V5hmXvnbzqC4qaeV8wln9c1DbZo2Zj4smTkhIY8s2Zalxzdu0KcHbhLRCfKyP0xq8eKMJT
VEtYsa6RBjgUV8WMiyhztYBhxYTWUc5c3T6ULlaEWN2p52yIiyJzMIhRkZXw6NL8Oo2m9LzclU4x
bKeej/Os+KlaYjfssz65DOXqnshiknZdfB1uVoZB4r3EHny1xFsliY2TxGkAuVMURvWNAo/fPdRE
OA+oOuOIBm3VBS/ARpkv/Ml5WxJAMww8aB/dNy81vyZ5jVNpqa8y07i4pHWCl1svRBIxEXIwSdVr
u1Ooj1ZnSu05FPtkQysvxlNify0F3nKzKsdd4/9SBBG10XUpw4wc6x5bEOeoXLvacfV7U9TDy1h1
cygzMz6eb1wsTFYy1nu1iVyvBYVK8VPXyf9gkk7Up3GvBBhK8ELNzgCn0Lw71gpoIUXxjuVs5MR0
+l0pC/ApnoAzSac+SFEXgDolCbe0+zApAGgUWjOG/ZeUwQillm6fUzAVH3v5RA5R3jBacx8Sm9zp
WlybtK+FhtcaT4oG/4D0wq7BED+1LCvt5g5aRXLQ3cY7rjCHvCYgjFC+9rlRzxUZTcRYI34a6irv
rMro7GbZA7Y7L5yXKke+eG9KnF8souW7TV1lu8hia1ah89yQrnnTaHF8SFydO3PgRbu+oaeIDa9H
s+ATUJlXr5PsY+JiycjyIZsChvXPmqo+BNGBWkGZEy+7KVqs0hCc7j9D71TjPJJ3SSNhtps1RCqr
DVpf5M6kv1ooRhk2CK1VGUlqIxmfluae1G3t82kT05/DNbSUeAZ1uVmH+kn0doAwBA3ZktrvUZfH
oRGZpOF6nFQZPYz9ylB8jEvY3uTRX4Q7llU4CKj2cMEbluoF1jKwQXjSIzMIGQN07i4JlvuktO/U
ptT0b/pQPTq91237wHhuAmvgxhnt05Y8gTxLL1XroOQw+/rQdiaSTcc+dETDeIDurxPOvK1txGJn
5YZ9pWdeRwDDS04h/m0WD6ilxNCjGBBVvEuw6b7b4wDZrnA6wsqj+0S03mNdMzXQ/W0NOuPQ0Ra8
i4KUcTUpfvStdoiCkfZyDcQdnS6pQDOoTPh7FZxDbOvkAl4cD6t3jqUb7AhBHK35ddXLk58Hw5vo
shE/4KaqM+tLV2cmESWRvkE3WF1yveHLivMtwQfItX19PpFl97MfiqdEL4MjpDDcQpZ3SCaWZ1GC
EHpN09MqxDvhIcZ3cpvOFAW+LGZpYcYjG8zJwPqZsZmcJ39ElhvPN3Xa/IBKv0KXYmlJEIBHrTAb
LxP5y05vetej3lchCURwU/wpuErrb8ZUWJf6dv4v9s5ruXVly7I/VLiBhE28kqATSVHevSAk7S14
k/DA19cAT/Tdp05VRHe/1wuDRqIMAeTKteYcM8utB3YgBkbaHDhv7EF75opYTnN1SBCL+2ElFgZY
h289LIllcwpmBIiNduxu/VoVAOiDuj4NwRicQit5sIfPaYzSD8MiH0JvASOO5pPjOZ/yNQsFfksJ
/bZubfEEamKVt6A6RvSgqyoqplPLEGQ7a55NMm3jnaIytVZJ04o1dEvfI2ASkPp4U1W28PsqnXau
+UNC83xw7IRkHcoRNiBS22RN8FTOE1WsToGRuNZ4Vg1hm0AoAWDL4SvT4uZiF81rhDx8fRXiXbVh
xBC4Pl1L6sBlaq4tw+YpTnO0zs02MDscCzjU11gp9Rvc8PONrDtIPlrydH2KWmi6uVML7v56M01d
f5MMJqh8Y9Z9HIP1Tb/0b9vlRmNE4aF9S6WHqxCEGhMEDsBM6CW29vA57WA/1T2grdCMtn8kPJNR
37GrR6K5TKWNa9O1MpzndiRb/Kpbut5cRZDSUVsgJBBPlxVHRXcNiuDD9XVzERs0V/FEEVEr5PpY
rR2jobi+SnWvIqfrjTFCPAk4fHUdIXjnRGiurwyta9HDdAgw6PKXZyLJ0A6Ll+tOp2Rb4+aRQGAr
iv3IgeII8UsoGe2g5h3wmqP/cCrvaIRLqlRPw9CjrYJRkHbLBPy7Cvnw+jFzqHI9VAcjO0rV7Thh
CMUMIq4f2t0oyLOCEyfgTsOWtEbnN7ll4jhZ8ihlImj/LaKXoQPv+BCFUPLEsFDfAHYkQfrkzEQl
zS7d43jB5hAYkfpVqS6J4mf1yiI2VNl3oREGG9I0QdhNQ3DmaGWESy43ux5i5UCkMuKVc3SRLfmI
Rb8rGWGGMsM+Q5Od9tECFF0uNeFdZ7p3SW8hYkxDcBKGcXAT9yENkx+aWtjOtBvSC7ZVhBUdAF6E
mLd/ThOAXJYKN5PsUmAm9AxqPoJVreHSiSdo0bIR07ZOnrPY/N1NRcHmCJPNEEaf7OMvXTjuUi+l
00Nk+Lb2krVBc5HLY78dFUs0ArtgxaeUCnOPLgGGmwY9FyrEyDgSXCCh31zL5YT6P+af7c4q912S
YhhXLwM8e2UN8pSC7/O72f0qUg8yS3bKFVHnM+cqyItXe3BvknSjDLIYlUeeQw0Z368aSDdQfSua
vD4/meImBcTXdss1bJ6P3STSndvNj6NASUrxmmySmO51Q4BcpszqBM+A1qaWiAsTUj83NA5QGTMq
ptkrLC7ljjFsGWfAwPHU2aFXmjFQHHV6uoOnkJXTRjfr/AMyoL038mAiPIbRZjvfioahrymhG7ba
I43+x40KmL9U4q1vaPsuZWwxfOrsrklpx2+Uz/EbVGrjoan4sxuV0D1vcxrOlINxFj6yEUjMc8uw
k6549NgQAra2AlY8pCLrosqfHCM8u9TE6Dei87h80Gqy1MlN1mMJAsRyjG9XyXnrti+FlzmrDGIW
o58X22rEJuosa0c40nkgk27lOaCxaDdjn5YQ/mENsmQIsjgD99BEwtgzsz+TikS3jBTNdacj/h9f
uyQmIUlMT5J8IuFMnl9xzWJVq9FJ2T6IYbQW5tjSzBfVthN4t8Eb7jPbeTAMBgJx7xEgFw6bWThn
h1Zc04Dhy/Kqvskb0CIEQiI3QL+gYSAzarEhzG+rB3B2JwcT/KQpGgEDNC47JTlPECQTMurJPdNj
lvtb89pfphHhiCkr4gTLjML4PYzIUwWYN5G7QdcwZL6fiiUZmwYWBm9pO0yVm+EkiNJdC5jjLpoN
zMOz4p+lc1EBfKjVH3Zt/YzfBVNCclqKszbp9ikPo9ci+WanGtG8a9MN6vpuBkytOwZbNhweMT6C
2aNrZWlbwADVU2NxgLjzo7J1yX7J9K3QKo5d/FF2RGeOA+G2s/OWiGGgPWDCvJ4AqKdh7XdwBqsU
7nVVTtt+oCVAwhQcJ92EdECbZaFg23kC5eOtTJLeT6AyWa3xFZtQkxSx7atoLl+KnFY5omoSjQRg
g64ut+04UirTTSwm8cQkXNXTNgw456rOegpir94HCwmjTJ9Sq7Mwpc6F75CE4OSe3EYJDnSD4IxQ
MNqvbHT9kIDXJpOTtVAPZH6Ctsfx2prD1imgcsK5Ti3GQ3G1n0l396WrPQDwax8jy3gtJ++9SCti
a0Xk7Vou6U3k3OLo+gkTNBLTEJILW4ERl0nCzIigzzyigkpC1PDNQpVyM2qPZopukMX6BSQT7dAN
9I093FsbxyxhxZQ2Fm1BjhALW7LKYu2rwYhsB5giRQPEYlFduyOOPFljuHKJn7W1b052MiTJS7OK
cUFgGmyuyVJ0jYuZH3vBmaaSZ+QZGIthwwPCZljRhOLFJeodd448zBKTb4HSIx6XBh4ACausT6k3
A7/LttQ0lwaVZJ0BntfNqOFtzjO7O/4R6aOqzB+jxk7NyIRjB7CCC988iLzukKvsHD3hc+NqeHTs
ggmQcvg3eLxFH1XqHGjDqtGyD7xwFCtx+8oQwV4r0yBL2dOhO2lHZeN1s2aAfCahGVnWXsALErHR
zzmk0NLdzpB2IKhVxIFCkt7WNTn3rUua1wgRXlOqhH7ufbcBuORorpxzmMyHfjmhGnpEgQbgxCNW
QFVsB+yKU4R1osE7x8SGi4u9aCuakT3o1DXsgXR3Ix0Q1EUA3tZh5kDINRDTD7qb3wqp59bCXDkO
B1d4+lNcuoyD8GCaS5EYmt/x1B4JQNIPXGv8ecwPjr44kNxwI3+5O1HkOCQKLFxasrSMenrsYEUj
Xb9kRvLJhE1t4xbsBt1727e05LEuUwdIaPrQTxxi+sjAruCUxl0JUyerCAZLCwIpnAYahUuGeV4n
W6mIF0Eq/uBGle7DUKk5uyIuqq4st3hfYygEM3Ojm7B2txhNsNROmBF0ynU15nuq3zdFPja1IPwi
1ZNKy4BzyIpP6zuxM/PWqEDDdnUMT6u0DhiO1vNAPCeSBGcVFeRwAUd3Vp1sfrjGuGulu2Q9j/2x
DZkujFwzdqKn8xrN3Qb2xhec26M7MwrG3Eu3B5xGAJtHLK3DsrfKTO5aqH67YKlx/9xck6uu+sp/
PPfnoTaLFnHnokBURSNweaIvLK7K179EsVc9LF0EtWaEU62nqzuFlY3w90UG+bevrwOD+XeePVfX
b79+zd/u/vV2y9uXSzOBHFYXewFvAZXpImYxM8XjxevN9Xv/PPxLlPvn5/3trf/x5X/9vGkAQRuK
mUs1Wc3r6zcOSzfnqp4c7AR12/VHCycS+3zWcSGHxrM+o/h2gTrC12u/aYpN+66tCJEvZbkvqK43
VeJ8I27f9/1rrDA2LHF20RSVhFrg7VGgfqAFfkQkTJGz7J6k0QGzN2Y6VouS1RuAIP23u4XKmxsl
2eCgtfu4Si6vqt/rTXL1GV3v/iUAvt6NDE8x5lnsMY3uJje5Tb8Xak25yJl48m+vX9/Pveo2ry9d
w8iu9643joHI8K93+utJi1gVdNZUzqzBf77uz6/113v9efw/fc3/9JyltfLgNrur9NRelKiE65ZA
YifzL2HqVfl81UBfX/2jhv7z8Prc9Q2u9/588T++9x8Pr1+Xd4S/JIS6MS5gOPIPVfkfUfbfpObX
J82qZs/x5/VyEXLHVyn69cnr4+s9R7H76eRhWEYHdcchzbyau0Hpovm73r2+dL0B+kGLTDv8+fZ/
/IjrQ1NHWPm/KrT/NxWasP4vKrTxs/mvCrTrd/wfeIT5L4o9AnbYzZDzZbp/osNQmP3LMQ3D1aUw
ruFhf1egWZ5jecg1oHP9FwWaYf8Lf6FtSYuNDMHl+v8XPIK+Ejq3v8MjhEBej/rGNZC6OQhVl2ix
78+HuAiJGhP/obea1quSZdVK6n7vNP2j6huEyCFlTulSyHtAc4yAJI2Q5cybJ5C0Hl0mRJ4TX2Jk
CHMDQg9tKkZbMn2z88+6QRii6e6+wgUX6f2TZwHFMr3onuHmI17sE8w2RsgEHwd91JGeYj2nmlOu
U91oTljbPwuQqBoliyJOaoxhiwkKgVjciIQJSlehXaZagSj/OpOICpS6OKECT9Cb2/Q9m1tY/nJd
FgN7G29EKqLgpHYECBTNvBtkusUneDS6NvTDeWZI/w1fHaBBariroXZhS2BKdoXhE7pO0STgWbsH
GKH6itStaiPTedcJ4kdpPs8QYfjDip2mxU+Nx25ycEm+BWW2mtXQrujoGTs9nMAY5FsZNB9Kim1X
W6fuCl41ogOQappb5kDoocDNRjgx20WVH8tB4xcwMOFXfWicYZKTYEx67fURxl7jfL0nasc8ZLp+
lq4lbmf2y/RAY/JaCKzir7CaE8AQBvea6aD8mYXPPEa7FHYZ3gUgkO9Kpe2KcphP88RKVWd09Bhj
63fhbKOa5/L318OuDNTdkv6qx97WNKYIUBgGcbenU1u6vcU8qY9ATwSvYVBoF6Bv7BBDNgquJoPL
9QZ2nXapjPKxN79yb3QRU7gtpOnMAR8VlsQp5BiCrZzn9FpBeeNTTmItgd+bQwKf06b0Tbs0qeMN
9jdV4dKJ4PBet1oqTwOl36megIHSxj/a/eieYAPVXC4DYiSzProbaze+jYeMAJgukxg+u25d68a4
y4biziNg4eyksNubKY52Uxg3fufa7WNR29Y9E3x80sTm1c+6VnKjfxD0GTxeHxiYL6yh7O9cG8/e
kDjPfS5X1ywYytfsaOq008A4Jm9zBWeQvSUN0cZ8G8tmegrM9qXHWvKVDDmJArNl3feAsm5KVYyQ
VfUBvabe0YggBkYLtd/K0TiAx+q2V8Ja9ZksNzpmoRsPevmT4Zi3noOV3dEHkp9q4xH6+fRLqvwQ
DkwZQAfT5gHC/l4OnOKZhwqBMS4gDechwuP/IZDys4EqJXJxynnkd9G2GRxvJYt+xugNIFrxOd9D
2u3XcSrtDzmHh4rR6Bd9+3WAJsUb2+G5cct5Hy0SS9mYzVs6lxtSUYwLDaUOiSNxeSMR377Hpu8F
ujAcauCJG7nolPLUxFFmhzr7Ol71BmMnYEOsE8uVOD266dVtxOuUauVdY9EFGmv4NjKwAWo2Tf8r
/9REFTyk2OnQGKljlvfebTOiygqF4+2yMZYkRyGHo4tfPUUOeKqEH501eBho2fTk8NTNjdMbz55h
nRnmhp+5FqtVHVrzXSn06RylEVrxHK2m5GQ7soFzb0YJdDLLvPGx1IbxsTCMfWcTJzc0BcLM5fkh
ItSwjUn8vH4F5DYPXi6wEeQZayyy032Kr+DettrhXMTxzZ+n+CxTjBPxMXYcJhpjUb3qlYkcTJYa
kQI8nBAr0jsP+K1yphJElb6SpHUJABrco55LnyeS+Jx0+HBoH50xlhRPTZHdxkUTXq6PxnAIfTRc
oNQ4J3A2yieuQNSo+RSe6H3rryjAwNTY9tM0Dt1dbXsvNqJQ8BgZyDsju29xvBRDg7jIAYiP0yw/
W/WYnTU6OaXZsXEKDaYzFfOQY2A8WYZJwGws3W3pBvZjZTn1asoC9ZvOQMfU4tQr1/AdjSzfOUuL
c8EG5cLnxz6w7yMGA0EBV7J8CS2tedQKkR87lks/D+A9uwBM9pVjXkIElb+kFBeZ6dr3SMPKOWRu
OL1qVmHfdN7iqF8e+mUfWX7dKeNQNxZUyKW3GIn01fI8j+0TCjK2L/IN7huYdg6vFdIBE/VxWL4R
fGa69RvupeCInVuh4Wt/eo3zyXDEpRry/sXRSL3UY5Ef6j6A/eY1+EtCLYDpaS/ocub0Qeu6vuyV
dVdPTbHudU5hRfQ8KKW88PuuDvaOFVUvLgSxdQ6+5jjGxW1QVh7pdsjnotANb/iVk2fXJpY4yqY3
I/AgOlth/JjrZXcv+3wVo4d8VIPFtTpwqj1RednJSNpTqmR/R+gCCk2ZdK+1rdEoKfEgEwT3PDb1
sLbcojlUKoYuVysazjp/0fVVZjZuqlER5PMhDPUuWDEfnu9sp7sX4Uzmy/W55SEU6XJT5foLQTTt
WS4313tDwe8z9Ha0aUfwjaNrsJld7pGpgIQXe49PG4jgjJDVdyy4POl14/gyJiYzNoyKVhgN2NzL
1V1GVrSbNj+YSMXO60n+zizYwzg8WQad7CYuAuaa6BbxmFiIlT25N5F7rDnwgZSrd5PU6EMah/so
0+m+lDGox4SFfUCbbdRucKqgIomiTW4NmnX1XY4s5V7jKrvqQlgvmvNbzBREFovCLtdnUuiNRh37
hQrkxPrjEMTJWiSB2M9mwCxa1t62TKuDaar30Mt3pGoZm7FPh7091F9chOfVpDTvEk5E5kCJfFVu
mpx7a/y0FIiaDnkXobDME1Mmo9X0GPcwvI0eZiseFn4ssmPCBNsb0/12p+RpTohAnJhBahE9mXq8
FzYBCE2tfjC4rLuu1n1m/S3dPHFHW5SJutH/MkdireuR6DxGqttWs9WqtHCB4UjEYWWBEENsC/nc
ZiHNjK3rjGo7xFVA7mfiV171HTYkg3O2vgC4nbHpbjzbRJgf5hsv9l5MZXyLXDu3rn6r6cG47qx3
WUW7Qcj7rsRcmGTDb7dz6VsqmEjs/5/DrnlJXXvXYEzYqQ40ejX9TquGTk6mrbt2fLWD6htGTL/2
YDFSarjmIHx90v2WYfYQRfdkfQO/3+qD3m+CPvgoiY9cFb/glnAwt92aLFmgZV1AD7oWJISQODXQ
CLWZJa/7OFwksQnWZfue5GfGat8oAt9mC9Vd1u+KqSbGJM5Pgchu1EKanG3xWrb6I7KPBzT3HiQM
zif9ZyDXaZhegsncVAb75tAG9KndhH17CWZmfsCsOJpIVwBq1t+NjVyja8XcHmkPval9LqAxPdQP
DR2qRHP2k1vuU67EK2mMT4iRELtqFekCOKhXIGkAqMxrcnzhd2cPyK6ejHjOfYQ8i5dT+Zz9yJQl
XQqiVrbS4JSsk4My7Ab5FNmhAznBjumgLiEsyFLPpLWuWo+1nizSSl3UMqWro+ZE/USSB9tzJIWr
UYw06wcPdebQ+Dj0cMMZsKwDhRDavTQeLK3axAVYBEdDcW8pu2PY95s8fINoW9xmXv/u5upILNp3
0erVrtGmJ53z0W/rIeHfaO5zYz4NlaLXqDgRPV2s2YgtQqvpTkwITYnXLtatJHkWvjG5Rd3jlObH
XIc2X0i9Xk8mGv+gFlsOdTxmkmzOOdRf9NK8pV1JT80z442yk/dZmTjPMv7uRoZrD7TQ7Bk01pr+
pcnNd+xxyHeE/Y6m+dbsmBRNEpDRROCdxTliauq7r2L6tR26SefZzb0PV4qvRP5iBbhjes6vWpHB
wQATi9mPzKcvBj4nowXTrBd5Tf5md5c29sA66fixRtacKV8mYf3uySGZYnWyKsxSyHjzMj9ZRXSw
Gz5ykiS+Izu+J5cH1ZFdfQowUUToTSxfCL911qI+rj7AwEHeV3In7XFfRtGZgvmNKenSUYbj59zK
yrvPgHQTA7NkCI3vuoTPDm7DgjpIaYT8vI5+4SNnUMEBCPMaLWHZbPsuqVf0jS916sBhQj9jg7ah
y+Zmfimbu6BAAzfUBQfJjEvbZFA3aMOdJpK7pLI+bJ3YS9ZfRyMJqxxnutFNB1DT2qveJN+V4Et0
9kmd3/V9UO0YPiJTgIVb5/kldDouWeS+o7TFHBGFPrRh+lMfVoqSDPPN704OJF5gOG2Q+MIDjZIg
WFM0kK4wO+neHOJLkxlk14n+TpLECckVoG13KDUXb08v1DqDIleM8blTPTjrVoidE4e+sJS+nxRM
aa38REPYHSyGDmDiNPuW/T5twqqm3igNqiX2x0LyP/AIZT1bCSg6r4nu3Dqg/13/pFMDqqonkMbM
tgGUyu/wIXmUnfnoeEX8lJbmaxCwtCO313wtGG56u8m3VFnNwfY4pAqvQ+9vFBdLtbAaLFIUSSVG
EDvBhyZTr/bJZ4gY+Q5nBpb6g5Y9xVhiVoZdWX5mgk3seqL0FPlEE1eTsB8nX3nxjTVFxIo6Mlir
PrF32ojUvUPkH7UxLWpZXNx0QjPtoWDHFX1M+dSOGn8pk83DZPbhptKzi6YNhq9seRkG2aCuyLdO
4gHds2oGj5DtGB91ILS08cOp3e7APvFggxYmW0rme/jy73FSGjd1zi6+aPRfoq1RwGUa8wUPslxF
IjkF8bQl71S9NQBT2hpiExv/R0bGi43M+TRMc1iHJde+D2yqFnJpa963kn2zw4e/UiaqyDJ276Mp
YGpWyLWq5QMsFjYTtfmiGw7LZZ3BjYUVFLbyQjLq/RRwgccufW46rd8USSBprhLMq/s05FvEIhYb
9GrSnhsoAVrvxX7txW92BkaztofzUOg/kA4zlrK42FdpHm6EsthYh9626VBr1A7UC0wKCzPj34+v
T5qe85oas7u5Pj/k4CacZvrvX3d9OdHjG3Zjanf91prwrTKmGfGPt7y+qAdUhNaon65veX1qUDgg
FGTJmUbzOjDD4gh5BQMRkv41aP/GtA9DXd4mE42kYvgd5RSz7aS/jQbXlkOjET9naO2hbNqL1dZQ
eQ3k4i1Sps55s7E3pdX8202m38rEItIhpG9IzjWH4fecQn4qy+iJReyYR2vltSMCrQVEQM4TabXG
74ksUMR0fl2JcznFiCh/zTOjrowMJkBB4qQqUiRiNBKMaPW1S4jMupGV4MqJXA9WbHvTT0j1rvfm
jIStflDu2ujcbt8NOjgmXrzeRG2bb+fBflYpxLEeYCZaMueG9OJ9P1iooioX6Tt6ntFoPaKOSEvV
LQiPzKro3RsQRqGyI3G+Pq7Y499UHbEg2X1pCx3tG8I7Zj7DKqCbNIHVvkmdjKhEm+psNvLXzJqj
7ewu/ko8PcwOko9ZYnDuzdA46r2Ja2u5Mf59z6H/RykVchKPBO3JHmcZQ49VYSSP2ZJn15i3mmv/
Mhx6cPpja4Qv2RAemzT3Se0946v4RkDy7KJSIzbJNsbb3PGHND/BA9gYGhJjgSYsmc+mGMqVYxmn
UFMbi/Gd0el+XPY7kjjYz/gZ4aQBxwablAWSSkIfg6TFMkSucIpT7f4q357g+DnupvW0DyVCVga3
AJ/o/aomeYgbdA2UCDbZMqs6wJWY3XfCPrrFoqy6h4qNRocwShLiQAPBAACxigiH3h8lPmJypHqq
iz7ErJ9NxSirmcN+QY3STalbmg36nSw85UcPRWoEe7Mbbj08pyvNopDKtnNjHcnAdQh+TrXqhNlr
l48oojolWPeNixEkl3TJARuTzlnV5A71bKiZ0ab8mS5HcKGyp7KjcVlmNza7KJk9TRMja0SDr0Lr
d9Dd2V8AvTAullsTxJe1X4Fk/lQnge0D7rkzkoOpt/hDzOonrQg0RYwtJ9kcjbYjbJiOgASe1o9e
eVtx4V+NVC1oRA9GMU6rrOqrA1kwm1FWqHW7k8qD57JydB++BsonFyd7dZmsQu5q630KgkctA2vN
0nRTJnedjVK1bSp3HdmRTd0oUJG2u7zAhYiJZTuU+WvQyc0oTBTwcUSHNYqfKmvX5e4iqWIXQMHB
oU8iUVU/zpT7K+kRIlE7aAAaa3pGKM51pK9xaqj3iLaDnMmSlvUqr5tvq3RvWvwxKIGS76TMJT5K
KtZ0GnxjOFtp9jEGXX1jNhycRVgTG1XtSZ6OyEPHyFwG0a9pMrvb2KJ6BGowpixjmfRekxT1QNB1
TwnJRq7TQUQpBsa18Tpps9+D07wKCzl5On+3qISRSKWMfA2XK0Mw4Ml5zIzagEHWIesZyfDSNag+
uOisqLyJps4AgWwf9ZgUjvghd/ULcuNV0U73fVhpB9G+WVaz19rXzo2x9VSboVMHPbMekoLACt0V
twPKjjWQ1sUSYP/Umkl2RrABU3sp1bSiQj9nkCJXszmZ9FAITeh/qxlIenJnCvWKdqJCtAIUXy8c
DI4OVzTbbhGbRCevD8L3riq/hZMezEY7jVZ3CcIXQBX3Zk8VIklqqmRwLxDh+yGlCJDER9Xor5ad
HEl6fQwNkMUZZrMsPc4oDZvaxahRH6y2/EzVRLJODHGiNNGkt2n3HlkeAsDZ+goSBxY/4Szr3C6f
oih9zOfqJ+JCYczqp0IQhHrkPlsyIF1xGhvAJWXxNcfjV8BFQYj8R3ri3HZAHl33Y0qqj44sH65T
fmMVkI5Lev+9KPMt2uu1m84oY4jReq+tMdl78/zUSPGIftkKLGi42jN+uftMyo+KzMN1s/iDB1zS
/ILzWY6wp6fnLm/lNpyYdS+lKhn2P63W4gVHiGAGJoTD+LMLxcXyGBiidl6JqdiWs7uFtYVMbA7P
LH1bum33GZIazf42WMIqLIIcwe+muO2o3pypuC3ngUzF8B6F94NjUZTNdIphM0lb+c6Q3uFbGfhT
tMtIJmpjI2D0rHMscFjGpvuoEidZ19PBhuFPx1fSnRbvg+49RIAzQhkbG5faUF/C4AaFadHN+HPJ
D+a/TdL72piooLONE1LwzOV4v/yLu7x68jIPcShXhNSJtkYbfWvsyxZuM2UOf0LEFJvQdjgwPulL
GKoS79kYxXlweFAQyV3PQHQcImIPdpbfyfi7b+zpbMURZhRbe8vi7N0kMoCtFUjsOX2pQwxcw/NQ
lIJviy/XE6nNOPSrH4qP5zzGLxqOWDZbxDtwxZVDCt8weXTbNcNYuyTD0DvTVpM+vsIKgIcWULNr
pCzRkWKZTOezIdgXQfJgPMZ79cTIc8Swoqs1+pV6F3X6VxCBXUuju3gQX1huuMh76i4ULec9erKp
rDgrDf6BdUIHe9lu4/ZB0hiKk1NBixGpd8unf8BoF68lUaErbcSXHFq0jRYgaijt/cTasQYXD2bc
fraV8zHaoG1c8RxENDj64Yca96XLHm18Ytt4gnY0EAHPsQVgySTolLET60os4UcRwEkdOUFpJ3aI
Td+PPTg6EjG5TcfpIaz4+VnXd1v0XyyohvEFh1RBX7tJJjs42133PGSgUBtd3c7INPctlhi8cUcj
gwaQOWy0FzFCjouHlit1aUPzSZerqBcM3eY1CtwSJ4fB6LAIEzp04n0WnwhxXiZGMKs8RVHqLVdI
1bxjC/l0TPBZcog2Tt6Lk8yoQzNJOguHSr0aS7vlOtr6Y8Da2o8FfXfDQnM3o7RpG+QvLlAcBDRO
Bw+9RhTPQAT7CQ1uyNUJ5vmqRXtM2Nadq0UOQtl2ab2SZthGEtWNK1ZJHD0T/zByxarJj/JeZ2Bd
5tB+d0pa5CLOE+dceHEz774x6JK25mOrxtfK9G77kFlGprQ3Ora2XpBzHpXFHlsefF9yuI2CBS2O
p684mvbxTKIf27yf2ZkxNvXsWZnzrafRACvsshAMXoImzfYOQfxF297lFAKpYxFxbhrvzdJNYdn4
NUp9Y+UuH1yUppu5WvehcB9WToO6EMfdS2R1m7LlF+gjnXiTmq4yxraNyMvwpOEqRdrer0S5TDd7
UnhUbu4U/tJtK7xvypvncGaX28yaH3ZzT00y/YxR+53X1raNXWpXLzZWgUCDFgRbvSBEDgPQi/DY
P3XNZczJbgmOBGViIymHi1ZGpt/1CyGg8zC2pM8uqZ+ryKdY6qxb11HjsdeJH8swcJ2Q0bJ9QJr4
olcGWUdD6G2YsOGgbz6t2SHYridNPejPxWihjpSk9bTRSHut2XJ5nnybNC6mNmywGngZ2vikpxXY
Da55XskGLY2wZHvVp2UwTorCQ5uPNLH637LSyQlk3yQSY4VN8nkc0mkbK3TCfZRsbQe+Q6rPm1JM
t1PZ/C6w6QFrNrcWfX5RvYiWubQTuzTz4virOo5NDjm8B8eN299OLk5OElI6yd9dI+n/M9crFsC3
tlwBcosR9LDhV8u3ucrrVd/nYDsLNI9ViK3J8GBE8x+vw/6z6KYYKNTGE4v72Ox01PIktTbuPRva
pygYPslBdldTKzcmgfW7Vjff69yddkHbhet+rD+ajP6WiEndjEbE5zjNWJwEKWexbwd6BROQK5+p
EVsE/70fI4umerJJmaZsjIAlnZId1qAL+A42BSVoJvdwsm+mzh79vF8oEs6vwdLZwbiwRjqTxGVd
OH6C4N9HMP1LMTJbD0Xy5JI6vTLoBKxrYkRX6MprfrLBRMCHrULAi9Z82CTZ4J2hMCZZb+O5Ml6L
en7BXxRw7YEhOEjkkk4hJ7/Tx+/O5SmbiCXZAXmSI2bXIfdpjPHs+NDa3UwkPDKDqDz2XrNf9Oir
gBSWtRA1lAbU9JWhoWkt5wcsJ4E/iRlSvCrajSGd3B9ifREVUEzar4Fr3lsjAIMgpksoBfYNt3gv
QyAH3UuXkD8Yld60x7krjmaNKtFVW8JrqW2f3ArdcM8F5iafoaa1xjZmrE9oWsaZzOTJ3CeuZq+0
0NLxmfQmTl4WmcqpJ9Yf8Ttm87eORhZaz97WJQohoBpDnh3SaTpFQzPs82wm8MFyDoPHEpcU9YFa
+r7sGPYkQ3TWTKYNcTYe4hRCl57phzATKE8lZYhjWQhe5/XoNcFO61Lk4ma8LRpKBKsetxISJwtM
i4TdYUM+N9pbWbuY84IUao7fqPJIVPi41kMaKmYtxQb3tnHTZz3u63TmWlTib5na6QuIx3zO9P8k
7Lx2Gwe2KPtFBJjDqyQqWME5vhAObWYWQ7EYvn4W3YPrO40LzIthyxKVGE6ds/faCme8QEpd3oHP
mdcNiT9Rn48MaTkwIOwIkeWnKkrvo36g8ADOQnt2CVBwcC3AY0iTfJsxnVzJtr9jHbvtdT3A2cyk
VlVecaUqsZvTq86sbpyKwULNOnul+cXdoOLgOQL1mGLVcrQvunPhLN1dodCHT1xm7KC7jkxwKzgg
0h3P9475kbMmgbkS8fh6BBi+tVT1QWDzRnRZDFjE4xyrWTKc6IjYcXZxYExwCb2rPfegAAFuHNnD
SLEJvMxc6s0IYMCaR9Fs8z7R/1RYwMqcszoAAINrlCtgDQozYuhAx2dgHhl7xkelxd2xr7Xrhux4
dIKP/gS1LIqK/FrL1k5bbGve0j4WcYK7xzsSzUJMUUw7BGnEgfiRNZKjGaBCeTP188ny0mLDcGel
y+6mbHNGHWRBGPiCuDqQBeEpGTNcYsXUenM458m95VfWuolJWSIEhQDPKGaUqFmPTSDuVCKx5cAp
4CxmPaZRs53tBWbH0PFAagb29gBfAD3/rd6VEEyq+abQLqj7ICWaNAxy7YKoAOXHArmfFX0J1nCI
d1LQk7P23iTZo/9CQ/9YaE+DPR0s8OebIXbctRlw6dH/WAORXLIrCN6AtkwviIlDjz1DXLk1CiHk
DbdKgQoIcr7J2RqpXP3SDW2XEHKm0c/K9Bm/VdYW11uDuGXekz5+qyaAdkkcECtaQnKxhOvTR/Iv
i2t92+lUe2aVnMu28C5a7h3jzEEEZYExivrXFPXQbiKxjd08olFxBk39SneQlYgkqNw117nZ+ytW
FARGtUnI5MO+FArXMck90Jn3Xlli8We4rGFjUSRjmnSyudweEbIa67pTH66wtZVjN7gi1Qvn9pr5
JP6qzm/WmZeR/GHpflgG/bnc+ZHaDG0CHR3Qz5hT/+a92gUFgXANZWyfsqSiKd9YcFmYWWL6M5mN
LpzL0Mg5YztQblpF49tx0dc3UTRdrAp1dgbhYqzhT+U9klCkJnvb675jI6PNlX8jhPc3i5TaV64V
uk16hd4bXQR8xMT+mNLhOnC0K9PIwmjCF+2n6lGK7D4jVYivLMP5OzxOvBtTybcpfZeOBJuODiVE
pr9JXA/NbVUVoZh0dnUFjSUvsztple6uRP8DLgqLZ7Cp+NZY7pf3uT1KwIe42ZXwgKeK/MtMmPLo
rniISBdCNvHaM34nLYUTUdCQFZYleypp3Zs91NuQP0mt/WZQ9YRKmFM5z0/XFg96/+QZ47mb/Ggb
TbTrBoUcvRJwWtLi3Z1wn2SueQRr+hW5FRUttT/1rf+g3F0CdHMrsoHIkOYSBJKouzQhkSfuw4gm
7noQZrfz8+4rN4acxScVcKF7zW3f2Ec4h0FYynzbeFqE+c68l3JP/HXOoFAHPJlEzwym2i3NCr4b
SbqxIG8s7zAjlVw8bToa63SEgOR7MhTLZclPRs77IGW4jiPOz3Z1qbpQ44rpjKwnaxfhuii7P4zi
yGi3EF7FFUMk+nTVFBRgd60lDQI6OcMuOpr22lXscGyaM0PW2bv26HoNnQ47uNeSwkF80X0h7WIR
hZ1iZbqT3E2Whc2ug/7mmOAdUopNw3iade2rjUf7qqvFodWD/M4/EVQ4JtWxizF9isyl3xnfu9Yf
t8i6G5HNtzE5JGvABNGYjJdxXnGIsOLqyBO14PFgZJ2h62CkmEt1FhKclG8B2kshV68aVwLG6MQz
PAb9BZbDXWs5H8LJX+KSiHk7m/QtZzXl3Tk0WHcW6RYkn+CsYenPNKySztktOUHmNmHsqIE3ugfk
I3Z8rK7PeTePsAoAHetO8yHwUlyVNSF0UX8ja0tyYqDEFD0Nn7rVSISV9SaOnV0ikUhOXR2HTWOv
Kq24RBBXD4aapmvDy6DEQumJ0pZcp1m/pnFADzubdy2Jpg0nYz3pG+C+wIjSdNAXkzwX9SWjKR46
CuyhO4k0i76SkhHb2NRYNIKd5kYF0Jiu3uimFvbNOGxojuxGJ7qAPOeaZbEb+Cq7TJN7b4jIurML
cQgGQoHH2LhPmUXtR50grwmrlXBcg+haUigY7F8ZfkBulQkzbzQeDTqEjq3mbR7p2sICMq5My3/P
sASvyV4utjjWGR7i2BCGYtUCGc+we8nxjocEfVd+DPT0yZi7hGhY+d7BeoWVVQBMwfs2tXTIokTu
cK91a6Ow0azBSVg5QBIO6EB0TiVvJI3BARwqbcvsneCnlDEQvxHem+o3XVMCnwFAOvfFu3Ia45q0
9HAoPyLdyZ+KqLhNC+vDKUhNqksIRAX2kzYK8ybY9slwV7AroKiVLfnpy+pXIxHVxXQun7WmD8LU
rbaRB++rEKaza7gu63X7BTuIwjTALm/L+nqQJldKdTWImoRoMAicp1hNVcnzkGmcfS2kfWUQ7cZl
xfmV+rK62Gn6WguuyyXtashb4AW6/Kpkp95bvg2oWmOm0lBbD2JJUQ49i/JpIiXcYjEM0Grt1jg2
dcEUI5UvkdmmYZDL185so3VECw/rh/wztHVBUi+hSAEZMRtIK1g+KgrkfsCb6nnbUmN/nYeeHHSE
JIXe8mLNKljHUOB4/RljCO9Yc7Lxlvxk1ejPOtX9xsNzr8fkGDdLm9gW+G17IckACiTGOXei5+Rg
AUj6CUcUj8vy6GpyiGrMOvJvTadcmwJcWW1aat3OWrXVkfcj6UyaMLam91aW3zIfa4RS3o2ADL9z
g9nZFjV3R7jylKeUgMNcPfUDn5ttEYFZeKSm6w09XnMmI60eHnQFgaHZkKc9kSnvI0PonHzNiOqA
f37kjdrJMViSVPSFBv7zG/0UxJr//9tMVu//N9jh58HTsoXfzdSUQmsXMG91NLKqWf9s8ec+dfOf
RAj6+D4RLf95xiiv0eD9/J1OCf/6ecB//fq7/b//AXKBc+3w+3L/eRV/X+TfZ+R6183hf98SAxjf
eA3Uo6PbWuwfy7v+efa/L+Tn2UwsEeX+94lrLaeE+Llrk7tLJMfyqL8b//n1dys/v+neSDiEYic9
BOotXtgiftmJA4Rk8yCX1AdjSb36+Q0T2wJB/39u8+cljub3PhkiK7pq/7nnz2/xcqb+va2D84hD
iPSz5fa/W/j5798H/z7X7+P+2YwDLARWZ2ysDZc+epj2hkHdEF//vpDG1JhA/Gzrv34VHfsqGQY8
78/GIU3j9x+dx7z8SQjJIUn4PZSyJcLg50e2GJiS5cc/t/3++fNbJb2Tl1fB9p/bfx7/c9vPRn7/
nKlCWfuAnf757+8/fp/s97afuxQ0sujALy/tn2393PbPZn7+DGQDAatzkjUdkN3v9v6+3Z+/fzZV
9XU2r//ZzN87/a/N/jwmn4OroOvrnbtEuHUVZZlhE2f386cXAad1lh///KmPEgzaP/8edPCr/jYL
lo6LDizt50G/P/65TReKhOQReN3vM/zzNL+P/eep/tf9jCDiNf1uC31hc9VezT83/zzArolf+PvO
fjfwX///50l+/vz331pQ1vsp68P/+RH8bvb3dfzPzfzc8Z/7/NyWoCALBw9+QYoVGZ0vMsKfsJxq
kIw+sHC38iaWQ7r9e7oYrCfNgTEGHMasH3/OBmIhnZHLJw62lXswy5buQ4lVONdoKbJkcy1tuYgB
XzCMd4nrYMf0tz1OyJCOzvIb3brWZont1iG5I86O93wxc1pnul8+6FGr74Mk2+Wjemj6lJajRkvT
I9ljNZJ/jnoh3taRuu4McSYlAmVZT83cldPNVKsvIP+bPEFPYGWStQdzWHqAJI4X0wTAj+AHoiKi
XWnoX0ExPhh1kG+TBlFEOQrERa2zAkechmZJlRTn51I0yarF44h7pk5OLiqoc7zMYYTVMQUpL6WB
FoAhtrMJALYcdUphpug1PlwZ3dZNfxj1yQNCOusklZCVPJMnZrksV0fvmdKEpY0kWnPoKHRMH/d0
CpO3he6qqZKlPp/pRrBWYaV3bZtQ8Zj5aGGEXY9yECko3hd9mB8tuzhUdX1GpYvhuSNNciC6TEwA
BnqVhg7XdiqUUxIzkYIqHG9YsYtNVx2mpD/RlWCNkdEG1HQAiHFm4O9nChBJO90ODZ+dI6195CfJ
A6HrZAGY+O8jv9vULMw7f7rO1fjdeXwwvgpemakzHlUB6PmcyLeC7SwMF6OGxsjs7GQqPUH0lLFu
aZPnRn1nEQWkrlMRjLPj76J55Wm13EuT8bfW+oCcXT5pm3Z63Q12SG38RC05brtGF+tCdl9eelPG
i2kUre2KXlCV7yxtmu7MJWQIKgOVeTGvyUh761SQhIzvyz3xtTlChIQ8xtkYdrYstj4ajdC0eeMx
ukZghLfj4twH+aGfxhnNZ4wVgGgZvmhiExPcz8wgMdPHvs7YgGNJmqzsE+1bRuW8acfzsgeZmSvP
RTL/YYRNmdwxHmjsN6l50UWY/WdTmuPa5PBbIwNUq3FCKpckXr229cxmPeWdGFMMmxZvCFGA4waE
59ayc2035zp6ZzkxFCmZLaJ8eY7SHDE/CZto1hTqQYMXzHO5KMk2lZwVoTRqwvrooKPTtmXcRbeT
AVCy8T8IG7WhQMfvk9K20ocvNRjUZYZ1pp+QHJMKK1eQfGFohhcCcig0xvklaCa8+vbe0P54AbA3
M7XSg2Xo5RK6fTvLCDf8VACvVQ+TAeYAQnbvU30Ljc5rrmDkaPln3hj9dm4ojGk81lvNf4KcBhg3
I9ajLaqeoJ6KXogmTjOH9HqQA01xw7iOiZIMS6avvf7uNDZlD4ZziOH3Xd48IqYv1gGdSjeoXw2p
LszQyrVvyS1pqk9Cj6BMdxmdcSIGaNIo1hvGSNRGLCLkU4w7Mi/ZO7amUycboCztJ8BXjY1trShY
I3Vlo2+qjNxD34hDHcCtYSG4LIrpGa7OexQ3LVNj8ZXNL7MJxdBDHaqnCbN789FvkkeM8NWxSiVg
8CN0cN1Vwbsce39Duwr6BzBWQUHuRuZ3VaCn1t3XbHAu6DKfgQScoF7G69KAnayjv5OznYULhUHW
3YmsUOKJq2mXJ4m7Sucq2U8frtqpqHjIq/7N6CvmQnK6sTONVGU8gy6dREwSnLttBmENkCOj6mmw
tsMmZp8gGqVHHZe9E7mO/qdGCIPN4lCPWLCwaTVryRox0anZPfw+HRkb9bYtnegWNYoMhwgCzjJC
dkdSNqqeE4FGx6EoXgawgRsjKBZlPO2Iriufa+If146cNgVgzg3wx3njtjoNmZGJGCr7EATDk5uZ
t2pcmtPPymXq26Q5VkoEEan5JbT8q0zNz67B9k3Ddd3rBL30XoljpqdcK6McFARCGh/ezyqZ4hcD
lcJYouscJnGvZ82l6cCYwMaqexqdHQ0rc+AFJ+Y26LDe6dJsw1Fzl1ju+pq5FbF2rr2xvJh1azwe
BGRCvpEqd+stehHaoxLgfmYcyLy69joP81AhLmVOY8vyDk3jvndpHYrRvgHSV25svdgnhkcuciTl
picbeuv6wxXItFXsLmADrrphb2Xo2oH5bVyN2Q3ivgl9QzVuIkv79BsGfJEad1ZqMRkY0Ch5kHXH
9oE0SEAspb0Ttrlz5uGcJ9VjNepb2ygQoifIQ6ameE0JkRGaeAl0QV7eOk78lVM3d2iAH+A0Pk0L
lsVuuwfwJJ9idJ9Nga6G1jCpk1s3Hs+ALb2chqvRIWU1XPcsamQ0omOSKhjKuDbJrxEKldTdDSkg
jBSl2itT+7cgLh7cuj+NrrPK9AGBa7Hv7OI1H9knMtltzZ7awFKnZEZEBI891FuaWiRP36TEBlgt
x2eOnLbYs+pGfVgw60sHF4m9mMh4dt4mOb7FHTNBr0AS6gvaBCkT3zL/HLz00WrGV1DDfzKGtCq2
QICnh94uH5ivMpHTxV2Nq7RPNabjucEPK7m3ZwQpYk5VCMypB1Ex7+wgfu/87hD32HLobhIOXyL9
kN6fzu7mjeQKC3QdCUNlM37SkVto9gA5Xa+IPccjJKvbPIYxYyCMCDFF7UYQTa9lly0NMsKrR8b0
mNTitTbZYpWkXJs189gUPevlaCFyeeZ+0VE3dVStao+4audTLzEe6cNLz4s66PVzWueAoKbiKSBr
hzPffdpGRCL0Hh99fDFqygTH3Mls2I8i2nZ7yNtbkHsOJwmkEimWq9XAmPAtmRgM9l59Sf1FvSC7
UO8mdzMGp1yI+6IHCMtQCJMKR+/gR3+KAlBzPkBgGttnVCEnM5A3vV+svX64rWX85hBKxRyCNlQ2
FK9eEKA/wOy57maaWpZNb3hm31jYV2TtUDa0xkBFM4Ls0E8ckju7n+YDzMdIlBe8AahtMAPhmeFw
6Z9dSVuOGOMRoIy4LjIaJLh8+DRt9JxWCXfULf7Ui3GllMWA9Lp/TGnE79uEqQqCHg/XAh4DdOdV
rI5ItxLAPtEbNpgNp1xz6xI/5XXqbLXBWYoaJlSElr5I8XwxWrc0dAVYqMscdaofe9rKmh2a/BYf
ssfH6Hk4CEpUVpve9EgQx8NOn4XJanmPnrpmn0PMhIZ65XRteidVKCNXPnCBo5K8Db70se9PYJDX
UD+cvR/JB82eWM0F/Rua39U0aSl22f6t7YJtrHymGunEf5HMFTRpWqYihRCEN+gaBw9FWIMmsIkZ
nzHrQ5Ba5iA4lH8gxvOZRCVi75DmqBodOLUxBC58nRBzsvRk48dS8XA9Bhm7S5PeGZx+Nl3PsRZF
OWPC5hSn4tvrUtrjBuPy3HqMOv+C4OTDGFGlzG1H6Y1JKCIkinHvuY/Bu1IsxjTZVBBfKEFWWeuc
zTR/otZ+8l2rXjuQRJDpjp90pRi2+Gq8+AGXGnfagNp8j+uUq7l7q5FbC0C0QbrdcHQMJDzQu3VU
ybTJLciW86nB3MLeZnH6rbaBLY+OMAh2cgiSNsbh0RFDaJhAwqdS49rqsQ52+xtsqAx7tfzGojfO
zPWDlli1Y8x23TQzU8w5UUQzrSzQoRvDrx5REH2wUm7WTt4gezWY+HvsNNq3GZnvqcgPkct0ME2I
CbMvZa3DikoQExclhejsgLDqcn8dYMrJZufc9sEDcZN/GO1YgX1KxyhE8k6mBgJLrEahVPGCwLMR
kTSvY5td9dV8N1s0Z1T91tgaatUA0RgMmcfaRjI61tGjT1DDqtFj6k5M+WhlMYD7aDl0EAKIUxiv
zHsyAYiZdd6zvkxWioQxO3bNrW1ND6aOeSnjCEz4hHM7jRfJ2R8HQcmmACjDGjEhVDF1xzd4dcx9
HguPo7QshyYsDT4ne7Av8VieAcnjjHN9k3KsO3e586zBGCCkix9KvZjdUTO2rj4yBnC0e1uQU2Cz
HOMkJTAG+vhApyd/8e4OhMPlOSc2zTrChHpVifVBcOm0jUx1D586nKQBFCsuwDa2VIROwN4vtCkI
KUzgBiY5BZXFxQJJn8itb4txxcod+z8MtX/Om2QnOOaavMXbFHX9Kmm8TR4wu9dIrlp5jvnu+P6f
lPkSVkFxsMxhryYzYPJg3DVOgHTKCBAVwx/TcyJdeUCYpiB8EWDtRz9nME5el4Eo0jOUTx2Q1Wsj
QMKDuAPAWXNoI3nUECiCuwHaVdSPWVGdE929Ui3wJkH9PMiAGbxhNiu3WCx/2WYluvlCK+Cltr8m
JEl1OWegtBCTWV1/61XDq9cNn2kp9zNDbdc03tB3whC0hnxdwZ+LxhZb3zwwEGDnqe17lXu3PcPQ
1ZSVZ4VjSWNGuRJZ8Jo56E/QPz1E8q63dQahLN3h9QIl1qH3MlQ6F459sg0mn3ksQ5eUtE2re9c1
qw4FWIJIGP0msIdHU2mPetBX2ziZ7nC4qQ1og9uS1B6lsgjE5fziB3dk7RKcbpYeFLzFsCAzCmwK
zCVOb5OZYjMNzhWysZVq+530EvRDuJ6LxwYHKMGd0Z59ct3WiRWOGQHlyO24K2i2UDNdOs9XRJoh
cu/w+cWEHQY93lPCAIZGf9GK4gpCqbmLxmknxmgrVIHppfF6JFXyM2ngejrWgfoCTzgFxhK0QVXJ
6mu41vMDlbRz0BbliUoDFDLK5WmI4SgCUL9W8FI1Fho8P/uavOQlkUkI75Q8D9Vb6ywwEV1Nz8JO
izAySTUx/VWlILx1uFrcjNGe3b/kFRP2iGnnJsr41gK3RQsTDLgdDSyc3p67ZYv4ys0fx5GrtyMQ
tNYA+dbKlevA72pwf32FSCi4ssVXHXnxKk/qi4yTrZU7KabX8VjnJrzXCLZu1rNoQ4/cyM90mB5z
VGwwVINg1XDEh4EGT8sKOJSGobtU0zaAND2RjILWU8I7y2NGoSICehWFdqFqwLQug4GIXkiafomo
OOkemiaWYA7LeqdezWm3T0YhyZvrvFUrzK/BwtRRPAKWrnYI39481CzeDHhuCsiRs+ovwQxo64ni
i4zNdyrqYduYyWWOEao2/FgSJ1ajPl+3SbD3gMD2bxyKRFRU76kZbU1HfYNkuUQBPq+Uc5ThtWGp
vKfAGI9Tq6HkaFjFC4I4VGujK2P65zG9ygNzpy2t8KSeToWjS9LJq36bImB0GTYTKDU8cYyiBjFq
RC6D7YYteTE8bgV1MN5AQTuQjvmIB1XbpEz/nmwT7cjQRLcy+QrG58a3ntHPPHhlT7UJdcVBZ7Hu
oihdIepAkYSW0mO1QMHLsYlmVzS7pnW31qtOKkpjWE9j2Wt8oO2d4MNbVYN1qxX5tJG29aLgfhgx
IEnSA5FIFkF8wkLwEM/u3lh0b3acdJTChKggGPFZw2JSxN/VWyV9OFyPyrwJkvi2/sOJN4K1OTTW
iQzU28Jmpea28NuzAXycrb8koKlXkykuTjE8jOgUtoQx3GRAFIm11FY+M1mbMeyGRSA8ZArPybo3
3pFSv3s4lzudHTN3nrzEvTddGLdxek6CeZdLLCgkg3QtR0uMddqHj2/pL710PjQPSQjv64Cpaosb
l2ZMxvUf1DxBBqY6NP0lb9xzxwkgsAmGaaXxGi2LV1+LT3OLVoP80Nx0Zxp33WfdjItW4KnoG7QM
CXKtAaCOrjuIRSL2FqqYvhKkQuq4qRwmyCKSH5WtbuukJyo3c1jT9PcE3h8RWXRrhhTUVEjtfSaW
vDCNSPEy+0MBYDCUMeXKzsRnUib7zMmvWrzFeu58JX5Ln6pta+LHjXg7pjtzqi+5m4/rtikOtRrx
k+iALYXznhvdVWsyiQ0cYlpy/LeZtD6SqLptUyfkJRz75NqDhtDNw6nSoN/kLtKNFPzFYN1FUsOd
EX3PlfZgLp41HDsPWv6m0Dg4s0lAgl5Tc5loO8t6Y0nj0+vlwQzSe4g48UFU+ZeMlg87Kd4mQz0D
NuYUZuE07gTvOR0uUz6cRZbeY6F4p4R41xeZsydILK2nt76Oh5WvcyHXyiAHoEgW1Wx6yJv7n07l
uBs5ZW6sidasnppXqNbpJiRvBEaly0z1VBbxERX0HcRue+Xp2uscDye9Ca6SoDqbnMKBouykEEgM
BhNVDSmwQ/qSFq29/m6c+tOxio+oronhMMVtqTUrJGycXFzcMRHmD9BjczWEEbZXl45ekRv10SrK
e8SQq8pDQ1KhfpkGLEyJET1nGapYp4f8ApOQ4D3bYkyNmF4T8c5tKtDQazmP2crz0nw7x96xENW7
azdvSMevVRn5Ycp+yhHyjNvBC7V+E1TinPZ+vDPbbO0NZGJ4WrW2svmiRQQNFmreNY4VOj2kHy55
WugUa9/k6EJFqfaOQmG+6KlHH4vd8qZqK7gbPZo3YJpYlVPRsRdXZ6t4giCzSQpx0ybyJVFoX5dd
cJ4ac1VRHm1jlx2FXv4Fu9+OjvhL5MkLndvriHhlVgkERRSNETpZfSzs8l4m5ms5uiSryISydqh3
PkmHiQ3pXFXpPeoFrsM6TRmax/We1dg92N+XWmafrH4fBl/Kg4cfxKrmJSigeHHqU1tHr5QH/SFJ
KFEiGvUnzbfDFh3VGrE9ud6luW81m7ZeBvouM5v4VE7aSXi1dmGt+TyW9Hbn3tu2dUooleMuQWoI
cTDU0Bm3i5zA23MlNAYEbACGlfbJunc19erBTiN/P87apWZVThxZThPTj69UOrBoJKjRmjptXWeI
7muox1NXGldagZa5mYGNx7nHQs1P9F0ZGbtpCpqDo/nI8afAX+MAK++0qUNTA5lj9/Pn39uicp9x
XC4RMV5BnmFb1SbXKumwjC/FrkiIIqnGF99Ozwx++q3r4alqgukgvDLHceC9ufSRDQzUK8/qtT3v
ZzsbFKo9wcxtCa+epc3TXLTdTlGhtwPXMNXSgEzlPen0770EAZW6XH1mIrlsQwU7L/r2PJJapoLR
UEPfeO4ahVwSFUGHN0XrJ4mFidLeHYw/uIE5aKiwyyj6sDIbbI5LCx2qkh1gkSfMg/fkclrywf4N
S8mWaIg2/b0XeZ9JYGJ+AWs/cRKO+uhgzekJTD3o1cB8DvJLjxQBj/C5WZ4uXSYwlkvO5ZC8DYH/
5NsQMfxqT7IkMvUpO826e1fW13UGhgFlzX0V43DHyHRoa5uWpneNh3HVev5XOwJFtmNIXk5xS2Ak
LXmtpG04tkcbcDMuCIsjIqimsNflVa/QPTYx8bpiQrKG0I3D2jpUyv4TEBG21eGnoBNv8oROqBv1
K8OrO/Ysy1uZE8Y7EFLXbaZeYCNTDo0Ztkar/B7SuTvLXO5i2tu6w0rZigMusLCQA1xVYZDoL+nk
nYP4GxVUdtTbxYvAgrNO/YrTY3ZfDk+RhS1F+azRkhh5rMD6PUqBSligzAgy1s4esjwYMrss1Y3n
POBsnUsgdTktFmhQzs4g4GRJWnaVfWGN/eDq5XNX+kWogQbeKAMERazBCvPNXbpI4TIUmXyJMYt2
fW/TOaRJhU6TtifG37lgVoKluSaZZtbcy+jk+Q5lEI8yjxazsK3uu+8zhsRyoFUZKYYrKuZR3cJ4
kyNrOM2CsFQV/jp3XSOMZvVgFIJC1WpwFkP6WVk0rJz6K8+amzaohn0xLe6iAs+IaR9kKQkqjRlM
dTPNJ8/L33uafFxthIbZlI5ZIZJDnKmlgDZfHRf/K93KeMe92xu9RLM0mMjbltFT9NbQYcG4pFG7
yhPGAUyDGCrjApoexchtBOYFyBzNzl7Xgp26KPK01nXZE59SOS01P2MPVw3+oW/o+KVzPzAvY4cJ
rJhkzITcGsq71djm/W1TMgTqnI6vZhBEKGbn2IGrAIr8NBbIkQfamtRSBFEoLDSspnZJY4MdIHv2
LBm74yjlJOaZHh6b9FzZ+nVQ29bO1vtmqybySpoMg0ZehYlJhOQcc3GIY7s7DvTbcx9LQ5aPT26F
D1SXj0zN+P6rGdgcHdkoJdmrELTVWbeWGF/dY2upbaVb7XpoqvQkPeanTUvTvrZG7diyF8MAAxYo
kXuygHgJAmJUnaX+FNI5zurg5JxJixRUN6kDezxnGacwMV3Z3TITanVt1Rslvi0vb6lrC2e1gMPJ
UWS30AbbPDJvLCUHGsss13kqC2xjnlFFawIsKhNKhDPU+GY5RLuaFD83ui5GniKfOIStoiV11rYt
VHTNCX/ts3T5bCNDulD2cjQ0HPabcnxqXd5x4/CUZo7BbIwhNneMZFxfPTuBQ+APhm+fpuQxFrc6
LRT2KAbdfCthkndQHkEihBHPbdTT1mo4hRpLleUx6wld0hDWWaz2Ngv3la6VWmj2drVjWAzludoG
yDCTRPF8zbvu2vKuJIRQZdMzOIZTrTwFNSET6CmxVpCChg0egMCYztxJ+7ZLQr4cJ/6oLQILPZ90
GWaoNA4DM2gBWNA2d+svUxZ8RFN2oxanrh/5T0Wi/D0+JdJNSOZbSTSoG7Np9n11bCv2ZCfCNcWB
BJmlPtsT8WZirEhtMHF2UlY47HN2bXwRr/eum99qnL/6qrkNiCpwnOZm7lySzlKM5V30jnaPR9um
i6H7IYIstRlrTpkFFY+rDeoyMGN28U9liQq7RHsNWttHqtDqa853SApszSMUwv9McpuZDmMvMPlU
OqxzSGWhYmVduzMF58pynPINl+1DZkXTlYsVZ5Wy9LGrnmI2FuOWnMddUaf3Uiv0bevfmLZGYahP
T2oEUNXpdIXH9lEqJiLugO8urjowQMSkumMx8+rjc9LJV9joXQfAXKU3Pqt9FsFcFZUan22T5UCP
X22VBBo1+74VTnIdg/TWhMXYgFpl6NDzCvUKPAJNd3TO+1yRNvE1+DT064wWvIq1B0lTgIC3YBWb
lUvzw3ok6YNuayHLEC3Iu8bSvU28CXJYah/KLLslznmh5UO38eaa2MmA/rWhWPNBjaP5X1d/dGv4
kEqnYnGHvcG5Z5dXAtZn8YGjPOKxmEs0n5Wx6bV3vKOMvQpfUVs7xS6xwHjCH8+1bF/qsIXayLpp
uiC7EuiS11YDHwkv4FSTaYKTF04+XptEDsOlxppltwhZRtBZSf8+TeKaK2xGFUzYZy1SmKgVOpB6
O2WiI1uXdQcWrPpGn+uvrEMLIpPs3tSDaJ00tF4T4UDoa2icYKDrryt3nZbaJ7324U2L90xfkbFr
9kV1jNnmsfr0PPigns3S6P+wd17NrWNplv0rHfWOHHgzMTUPBEADUqK8e0FIV7rw3uPXzwKUmbyV
nd3RPc9dGYUAQCNeEuac79t77bq5rhZnDsGU8y6AaneOloVG9S0TLNjlyxY+lR+9RuVhySXgVmA+
AC4Y9xkC8U2CBIICUbI1BQuyYN1PTllxHfZL6SHuopjjQHxuynBwJFk27EDZmzqeMXW2nom+ACpT
U9Mummxwa5+JTDbMjIU29VhUh2psHnqjnHcyBiS3B6Y0JmpA75juHCyQasfJg4vYxKLUmnh/JTpx
DOG4xuqo7Jl5JYWr1E133ZfmXZrzheYzftVSqq9bqyUgMAJJyesRwAst7Y1qiM+1P1Hkp8yIo/Bj
6CSYpAZt+biTnhS9MlB3vJVV7u/CEYN1AbqsNs4ZHTHiTlXkxCjn/VLY9rRYpVRonAJoWYxpy9d7
rOGFl9TdCOC8Ah7mXwMluwp05ipMy9DBlvBiBaIACgk9tFWS9BeNX1xygbEZ5o2k1LdVl1CG0SFx
TPQ/Ve5LQdoyE8Cb6fc3sY9rPNKU3mnzjBDWFPxbJZk/Da3He9g+jS1KM7VmuGFMKGwbrPiKMn+q
I6F3CnTW+Kehc4DOWfqjAh9P8bNl7Ceg+s+ngOT18rFOEFO0HFxy8zAmzdGqUfjg03TRmT9KCVwD
Ip9/qH2NT16RQMtZskIImEEqeLlJ6b+4faAfLCQ/XhmPj9KMhS8g+kRLC74AQ/2EG7DryFvAKZIC
XjdjZ4jTBwgR9E0NnPzIyJHTTedeoXugqf5reIMChauK7Q+z28mtI/T1FeCxdIcs4zD1/rlsaBAb
1CISifgLanoxl//pOcu1r3oer1TwBoxSSUMJjxiS8w1Hp4AgqNkmKj6tZBmd0Uc563GIpTtpMGz2
yr7S2oMEManLxnthmqWrDi2QXGrcBqI9XAqNwbvyJScKOGNYEULRztS5Em4GfG8yqdkVoqfaDI8t
vTRqbu+y2rYn9J9c7c1pK7St5TRwlC11weFHtynx5XbAtb4gWlyVDnqfcisHkOymUknacYS1bsSu
JAtfgda9J2ry0UJU5uiXd0PF76JGg40PKtnqcwOuliJkHGeuIMR00BT8fHIBEkTFxUaFgY6txtfc
o1lG+MQV1ovb+JHf/874qPFLOgH1Asq0FP0bS8R3yLRKC77GZrxrZOOrTNtnc2ru6UJAIY0FQuWN
lr4z7rLKZzqgSot6hz6qgOdaV8EbiaFlbshSrJjyk/qD7Eg5lpX0IfkDmKUcndjSzcpbUiSYqQEL
y8tDP+rHnjAu8oUNzqAc9V7GhdvXhReli37WMk5sWNYjER3I2nzc8/VXbjTPhERTjc6Lc6WSa8ed
k2s6SbbWPlP7qxGgBN7ZgeaJ25kRkjqR9MuAgWpVGqmrLTYXLj6fhvxFQ9N0w9m6GpGkObmk/kiz
4BazcOjBEPJGbV4N5VclgDAG7tlJBxSY5ER3t5MmusjmyFal8NPl+k4axuDUtGW1DZrqDh+YK2rk
2pSJ6tVMSoO2IvK5Az2QWVXLFR4jWfwVQlzDtNAelFzg3w1OUdWp4jC8ZRKmB64wDVggQutIZcMe
m3y5D0Ykuhv5Q1jWNwqJNCNQBz5G5Az4aB2TarldU/PTAeZuKtrldjTB0DOU5BTr1W0A63YjjyUd
q5EmxkgEDcqpHYlIAErKczuLEtTmfotrArxawqCsbPZFDuqjoyYc5ZB32jF3zXC+iuBX2yTP5K5Y
tl5gxgeiiFG4oziSADC68GueIyaL6YjfpW8YArQBHDgG/QAgPgMaelUMWMEKhMgRJvldb6uzKrb7
jMBgt5UY76Yt7hDG1QKRmwWs7eGmDZSPUj0GClfNMRoM2mE/LTQOhapBrOytL2Nq3yl+qZX5RAdl
N+YBvZLkqDApDQOGEWMgn414PBNZfY4GgrQ76VAGabaVKA/omX4zypjhKE/Vu7ISPbgyoM1q+bkZ
4d1UFEy1DMxK28e2levX+azc+0p8p3JN2ZrE5yX1vLNKki65k6tmbHcFDTJyUdw4phqJBS7GIiFX
o+Igo2TLDBjslOhilpR5sc0OUQGquicxsm0ZlVBstPIRCYCQntSx/vTj/jNp6FUQRSVVd2nVdZw0
E1aY4gXd/Wc0al9dX7jErTmKmJY7URjplxGtJlXM2vXwg5IsDXsMZBTPhLNSzAT2GU+xMe5F8m4x
ZVaO0MqniIAp8LJodDpuiFqD1/b0Ey21W4klN4ymtntL3WoVd1hx+ECyfpMmH6qyAA6SA0XdWyxh
Mr9f8Tz7llODPsDqJD1aRY0ayXoNO1zndDpPApiEDUK7DuHseNIy8x6vFQXuzHwU6/7U+cX5f1IP
/iupB5IuyeQE/K//+39+jP87+Cqc9/b9377WV16/Z1///MfxPW/+Nfbg95f8EXug/qaRKWBooqmp
qiVLpAoMX037z38Ikij/RnWIjrupmpKqasqfsQeq+Ju4/M/QZQthgKbwGRqmuOE//6Hov1nW4qfn
wNJNSVelf/zx4W6KdAqKvPnL9r/Ru7oporxdYgxEUf3Hv8QeiPwBRTRMisCaYsq6LvL4j0vsQeW3
JgFo3FEkn/pbnIK3UzvxZLQD3Qf85qAIdOaY5U6aoDseI7K7maaPBdp/zSy9zjBDpsIRzDQ9Sg/r
vmR5zrrWR13lXTYLGcY3Au79+mDuv0W+Wh7WaJk1T2ZdW+Nm6q5TDn1F14qEm3X35bF1Xzovs5jL
w23RJLtSSY61AaIFikM10KcKXK1KXcDlrwS1SlumTwixhANJc5mXiAiMFJ3Sgbn6MbrFH5QzhcMa
XoQurI1yX1vgAUiDfMgDWvycyc4QCuExlaPR1XX9Z992BKhJcLNPddbsTQINoNUuabLLAkwTXVMz
fZYykXmpMi4NV75vLp3O+j0afs54xxR2jKdKT07F0uPvld5fNsdSeZsbaAC4JUGwUO3XmANt0rm7
ShssG1LjeyUoKu7U+eitC5r2gPBM+Puq2p5S36AibGmWvaYZrYvv5KJ1lfzKck9dzC3QHFOUQ5x8
+RjrZ6Ew+vunWjf5HO22ARJlLcafSsZJdFms+1oES+PAAD2PK39PVO9GiwiAXGrnepFWB5OacRq6
qsAETjGRLm10wWi45rNgWupIRdzvx3auN2222ObalLJ2H96PVoRObdQibxa3kVSPHtCRykPtOkGW
9+iiLjcKYNndTAlrJD52o2p9Ql+iISt36LwoA/plKMV+BDzWY3ypZrIuJVIecwIpMbb7hSM2fUXA
wwzXIbQl8Eo4CyyRRHMZy2+11LL8SPUGSePmzFDNKswTOakkoi8ZpOtC7jJxL5ogIZddEY2pLUiO
q5ikqWQTxD4x9MvCj/5YKyatp29858/qs4EizCFZyY3WcOgKvuhBAdludQhB/WgPSqPcW/hPLL+A
FaOntF6WgPihpPCWFLSjBBGEYmjGtdvK1k8LfYcdRwFF3HmWPJIXlmeXWTChglmeqTYMYF8hEkWN
qOz7WPX5drtbtfMZJxqG6Eq9/APYCxnmyHadQjJIDI3bwat0pmsMXpn2kszO7JLbdebXwyZcvg59
MjmXKrjj31+KRlttS8773V/+7Xhc+T7wfe5av4ZCsGDw2sUcVS+LdW09N7XV2rWu+kiRxC7X9mix
M6W3iJyjiNJXRMMy2mxoxsmtadlDYy1BrzjfmwrGpD+JuTv7hNamDNzppFWIuLtQc/yufFhijjnE
DN0z6v4xFfQJJ78VEltX7ZIkonAzbkeZdk1DudUbDH/29HTXiJUO4gjE6GzAI9WFHrCUHIC0ZRqA
/l9LqYCO8ItMwov5AH7tYoWhCBVT/a16DVI7Gj60krWnqoR2pjlXinbZLLNRcqeM2AV5bL06YLAo
11a6FcbgI5g4QIueXlva6tG+J7o9oUJF/Zi4eLrb2q6l4i/x/Xkob2m8LHHx69q6z8Q74CY60EA5
rj2zIvSsqsBtbiiEZ26vSwHqhx4DsYaYM2p6RtWKRBNPUnvgTPhzvj8SXQXwwwzKl2vQusuwFDrd
AjCZPn2XunHwlGWRmGnv0ZBWYyrxjIyLvYEZB18Qw5n1WPheVUHxAWnp91SqkLknxRs+CcVNFDAl
iQUVIJAPnbw0a0ZrUB1A6vDoE2v0KKRehxBvt7LYTV4SSA7w3htLgqO5fpWQZvuJqjEdF/zXWvCo
y7czJVfkfPCzstByxLSeSPD549Kbh+JxVPX4+7pshsscG331xqhh0Ypo1XZJMNwKEcL0kDmHiq8n
KrCTl4thi/CFBMEOWCuFZD1HnCEh16NRgZKhlynrw45uW+cRNIY9bllT0PUQD8MQvgMFrqLGpgQi
EkMm8uusm77cfeKl6VzAdWTILX+KYSCXPUxiU6KQpRFlKaV8MTmibO844TQc/94YpwsPdlldF8Zl
TW4gTehcNuug0GjZIXwN0XmnOHzJ2UzVRQlH6uMsptlxkjpyJQacYEjPcwrv2uDCbgjI0uTiMVYd
UxhUmlawXFBapEUeAIxZyRBsiVxhA46irZpkd3nTOVWrFCDqzNt8qPf1nMq7FTarxFhVDYM2nLzc
C9Z9FKmxGKdiRX4h1/nGxFMoidrByMXR06qeGmzLGU9ceXnO08E4RHp61VOa2g/DOHtQh7ENxHQ7
fdXHDD2BOlI0MhIT6WBSjJt9NQCcL/THuCRrYSFZVqOL/MeRkFmili8EnMXL75PV4u+/1LoZMhDa
KcboqZadtTOQ36C7Gxfor65et1Ef7AFSoMFtWyXFV+mk+KEIt2ORm2W8BUOxdOFJ6lu8qDBUfl/Q
8iLLr8zig4a9xsD9n9BFYV9u6VwWYPumX/U4nDOjHE6yBP4yhEuTyMBYm1q6i4tB3uBVf5dD4Kgd
0lE4789RULxPDYM3ZaiXyIMOqcwk7kZVwmRl3GelJTEDV0SnmaAY+aXr491KF5Ssr3exnZC1nqQN
wgP/BG2wJ1yldk1rOaUFri+hIuxrrXomvvqB+lGyCQVU9mY4AQAo3YbOPmJ4rGZTdNX61IxlJtGd
icGBgnttawQfZBLdo2Ge9rqi0OhVfjayfk3eunbo4F2NvVk4rRTNT7UVtKAC+60yxz4X6OpJ7yON
UtWT0Y44/BjjKRMNvgihsBaHClos47pJxJMIbHcbBeGbUbTVZo6BqTF+cvsZvVaU03s3ZhBMgBmW
EeOeJOWMtErcHQRGOniMl/vAe1k0SPrLSju0hZzYbeVK+5HS700V6o+4UTz+MtCC8uxHmMO0drn7
UKzAYkfhxh+BwZBxtmW42rlGAr7GGJBFjLgXItki8CAa5u04j9JTwz0JZNpPXcWVQBngB/AyfQsw
16nrWN/4M6re2Wf0N+qf0qL5AAHwIEkpahbwcrsA/Fyb95KDA5d6wjjrLlHMEKSWDnPDSSehoSkP
Pv5Iwn11+pFi9jY2yss0DdIt8TsQOGExQsLd6DJ6m2l8q7QiPMpafbAg1HBNawpyQo0z7ej8oA4T
X6/lv5uF5qktqBfDoFRJMkvqKDd61sV3SYTUTFZwjQG8PRCbjV18UdSNoFMQCZCCE1+NOlnjPgOH
raChE6Sr9EjPCSX4tHSFc3QBLSUS7qpbxFekdS7Q1nQktXo2IoiG+WtfCKjzgK/zEdzcoPxaE/7i
ZKGIFUbo38yupeEaik+DBh4h1u9oHsPmKczXZKLlb2jqdR5iZmiudJlGNn7Z2DXGYrjqqEjmXe8Y
5UQ9WDHbrTRbr6k5XAkWn7R/6ILbRI+OoU4/nSsdjoEQQZQyhY+qqdhp2Yik/6I/w2l20yqAV4uE
LoE68PRxpHSrRc2bwf+HmP7VVLtaGY4corixZqK6yjk+tdoS+0oDwSkhWymDMu8Lub+lvw1QgPJE
XMvaZtSszyaouRCqSxZEYSQAAH3Ie+KoOwUWBl8/EzpjcRbTf04zOCxkXaOAqqJd2SEDoKpA0ry2
o7COvdc3JicM/JsAcnU8BJsh6++LTPsUIPmVEv9wsTG3Shq7iBWeA6wBQdjxsQezs6uZ6JyOH4aC
dfhRGDj2aJO/SqKaftBefe8rUCFMl7em1L3UCDFd3dBiu83j7RRohoPfLJzK7CDB5tmsPuayWiAO
K22hH2PCBrhtMMXSSsCL6xMui/VJl00ignnl6oNed/7l4f/PfVlUX1mAAUdyUFqF0VGwzGqU5Y4r
jX7FbHnZXhfRn2vr5qAkfzysM2bcypZxVftAupOZwd661upiecDjSRSDfiVkzBnW3esiW551eepl
37qm6w2jt//w4cvbxARDf/+x6R7DYPa9vr65KGgBZmMRXAuf6vLEX/7A5X0IOluGi6oOlnV99fpQ
wch556ftYY57Cyxn9XwBFXR+EzlYynHiXugHf4ckWPcV0zK7X1f/7jn00OFCCkvfNSZte5kmXBaX
v/kLHOHy8F+IC9/AhO9n/u0n6wg+sRMzH8mJXtAS69unptgSHBHflmqtQMUcjBvJDIZtjozf6xvK
H5eFvoy61s0KsNVm8El0iNaxVo8Ai4nvn49/b//9Y+qfz1qfn9TEpbVjwVwWFzJjcj4dqWgRABDI
68tUmJZTMpzX1Vml3dmOlUAtnOBhbfYLb127LKJA/nWfiEaUDOl6f3nGukZ5O7H1ZsQ78q8vWF//
d/s4YxBTX97+8hzRsm7LJRdTFBTJC+HeemGdfwl6RuetFMzd/5Qw/yslTEXVZf0/K2E+tu/hv+S2
fr/g9wKmJFpUKcVLciv1wz8KmJL6m6iLMloXkYhWUTUuBUxKmxLFRFPHqCBZElXKPwuYxlrbVERN
MjSifWTtv1PAlDWTMumvua0ioydFERWMhUtoq67wj/21gFlURRQWkzld6RK2vzSBp/ldmvxlVTc6
JDxrNfJ7dS1A/vIENd2hVjS67dAAyrALY76JwsXGbDF8yhEYI5GwnvoC6V9XqJATuHnmk3ATGoSt
1Z15qmth8OCnm64gzT/HQohu8mmuYWlO0a4Zk3hb1IJuC0RV0GELyHOpZUAuRnDN9bPzQF6+hsL8
QnYdHnZ/iPalygQgGcadnCHhymgu0xGlxpdWeuJkBH5tmmiANL3+S8wMCfF5XRVIrZzv11XGkWl/
NOdicBCLIL0USjr960Nr+fH7q/jlbdaHfvmWvouUS5mXIvYuamZpR6BrL7rGcgmRkNv3L+sqdNJ0
q6rhw3ptWXeti/VsF5fyyN/tYygEY2h9JIWR9PsqgzZqKOsr14fWl182132XP5OvL1y3/93qf/7X
1ze6vC93ae0wRfV4aAeKneJKS1rW+mWx7rs8wNTi932X5wVaSW9qfc7lJZeH15esm0TWhMjcKSz/
3ZMlTccUsj7yyzt+711frtEzx521fD4qk/1chd8f9i+f6fL31vf6y59aN8PloCDvB53Zn/+eEigy
KSDLNjgHmXINwolyvR3n3zflZdo6wCfg/vznDBZ/rZcGdbFbd30/cZ3QXp7y/R7rjPb7SX/OfNfN
Xx5Ovsvxyxz5e/V7Grw8//J267v/xw+vT/zlUwatT1HLihCvYWWqNvEyZkiWz78+swqEZc40CKWD
bYRIlHW7WDoC65PWp6+bs0B9Y7hb9647Lu806y1vsm6TTZ5769rllfk6fLi8xhTwE3QZQ906pKe4
SGZbKceZqF1WSXapvWwZVKyPjzn0vVJDeDAs4CwonYrTd4wABkHonUS9zTRNO6wpOv6Sp5NHzQkl
t7A1WmHaExdhl2vRzVzqzt+ruJpzkleWujQ0pj9W171haxzVOAh369a6WF+4Pu+y+ctbrjvXh9cn
Xl637vPlJQQ1zsNtFcwYDGnJfPRTRdCcXx/nrlBAt6RomjQmEIwi38zlwrMulLXfRJLzMlxa9krY
riF/162tLgXGYekKqIav7/NZdJB5Xs9q9VBoVMbl/k9+nK4tTZrpQLxZ5oFRgr61rF0W6z4mmKVT
yGitheX7mGvcCWhWIBILtfKsxlXKfULS92FdKbsgpEvmByxSdOnbaJYeooyUQFzkjejhhkW/o92i
eqRTUJOn1Ea1QmpqFTnrZlZXGyzgyAp7qi3TmMxeLA8tPWRTIgO8jwnEWKYR5dJhoephoVLrYNBX
w0HqnlA7vStmJ22zBh82LjV6zA1lHtCp3CFExd+O0nzvI2CF3CDu8Ts3niWSVactXZZ1rTFrFflt
ZyvLNdqMoO9qeoOteBknpssQDwEt47d19bKTYeZZGULqFssZtC5CjdP1srmu1RMmYCVbtHecSOsi
wTe2M3LpAGN3wh6gi6InBOdKbIWdXuulI5QDp8CUNSgsg6axBRDZed3dyFY/fB+IylodXhaXg2zd
Vy1FXKNXoTkbIvrKIt1Bu6bTsZQpNbjLv6dMrdvrI9/RU5NVT3tTSR0cZqNHVtXyCysl8WQkSbnR
uh1iW6fU6fOrDHIPIMJoVbfxOxD/COuoag0CIv5ZHb3v1bbaE/omH8J53vpDrXpBbQIOKZcpI7RQ
M8wtmKSS+b2AQUU5pfKouZHJUDf4WJVZddD511hrFCBJ4wx33UDYhn2HEFhO5BGdICOavTTdEjU0
3QPBVMgtux/fzHBHAK3JxCi356d0L/xEHREoxBzYGKA5FJPPCD3ODXCPMnhB3lmODjyvqXtxfyjl
dYX6tNnLcGhCtx9l2zXgU8kUAYPQnow9uplovg7EG2lyK/Wz89/7bHnrGJYsxtjcTUenfSJhsBZc
MXzPlFPHXA3v7XjszH0a0FBxCDbRi5dwIi3oC6tXjEWhDLGHbJmCYv4QAZ8Csk3s3kRSoz6CMFI1
8mGPffBsfOnlYdIewf1SD6+lfR1fFQTukeCQnlDj4UjPpqMKND28gv9ainsTTz5M395Wwx3ZHXPX
4pTeNXydsoAjW92ofCzcNajBrIOA7XW2hZ8jKX8GpdWBQsXoENrCO/rlmbJulgNKsoXuNJl3GIWH
7jmDiNAFN2X7CcmHfsrRgC9BrBNggYg4EdsYnTw9hIKGP3ivdh5RNUFyR7GbZoEvXge9p5v7JrMx
HynvQzBjKdhRcS6Tg5ycsoY2uF2IkLZt3Mgh36/yECk4ejbgy5FDYcGzUFduWuyutvhSP5mCN+JI
+UnJEB5Gd5aussYR0r2vuTpp9ThXif+e7f4pPo6WO5yDyJEe26vIIW88ALmLM1pB2XqY9MOo7MoQ
MfFGq79A8M8pUvcrM7GlaA98RJ9PpvwR0wczuEwugRnUA28LwSn0nUlmzOzVxk3SHePI66nHm8pm
RLkXJz+L4EltrgKOoyPB1nzf6HLEYBfzb9M3wk94IobmcA0TOEzH0CsDlLMu+Xpqv5uJtP9JK0/F
PYnTbHTAkJp0wH8W9W2eHLB4KRBBKpvvSaBRReeIoxNTRGUeYsEl9YkEJ3I7eLP2rejIbIL6vC1y
kPw2rkAa5HmME88FyzoQBGAeEVZJoyOeyjtNALQLgp/W6F4NneaA/d5HlUnuRnFMZ3cgyrI94Zmj
HO+UOmWOjXqaaTC549v4GNZovyXLTbXbVj4gIsAVf8J5SDok0LUYcAAkhhSL3GGYj9Rmpa/4DS2m
DssdiaEsOoN8N2QnA8H8A8ZiVXjFzxcZ5+gF4IUyU/HzJLosdJ9eLcVrOBUCAHo3JcI7MbqbIWbN
IGk4a+v4IEYl5CAYj1uV+udkgzYaQBEFDiVM1MV14rFOS2oCxAzsXzjF9Ueb0fJCnCw9dOYZ506N
6tuism/rn5T5rUcyJDRXuQZVTajb4qu2CJNlBOmW6nZ4xV+nG1ArIcNsFw1dbRcvgGqox3YwDXRH
rBzepcHhDiYsdfjOrzmYsT5dK0foUPsCt3m7Xbjo3QZ8MJFKG5SMo2HzSSLgHYXbt49MnHBAlcfu
RVNeqm6PaLHdd3fyp08Psd7z0UglKNEFg62vyx2fyQcnnp1kZaNjubKDx/IZ8aoawbA+pkcR6jhk
a/keW0krolurMeGc+uGki9vwo4uuZ8sB2SO8p/xcVStuJmHXRNco8ygCG3D1HvPn7KrywrP6ILjt
fBdGZBQiTnhTlHOIE7XoNjo+UsklubWvdkp6JY0nQaUqeAzoeZWPU7GtTGShRyL9MNOO2H5uaTlK
6h7uGdiZCa7PjfWMps/6UTxhM4VIsccqeU9GbKkegtv5mKibGd3js0VnYdrBMRoSF0wFYjzCbeIX
UfH02Y2IG+itfZNyr4MhAtDESRaT9AbdX3gqhQeNQOn5QZ3R9d0OTEqbd0s8tXCSiTJGPKHxI6M3
pfGyDQgSxhVf3D904cM0e6aJ0rO1I8gmKUm7gCHvg/jnML329GSZTwJSec6aZtO3V3IAsYvkDDZE
ciVsERmzeUfwaEp+pH/Sx33PlSXySgIUq/ehPEkCgYw7viHiMmpzAx81IkgO+WO4acCO0H9hXdr0
nyRXxJtz+BKpR949OTKhoUOk9BtkkuGDble74Q4hBeK/uSWolFwoood3dDFIBKCl8kGyTbEL6x0J
0w90I3Vb93BMb+KtgU/Q+UEFu3yG6qLfJC5Jb7cKpt9t7OTH6UavXeXN37cQSzD+uRxphgtuTvzE
FBI/BQTs2eK9cT3ELp9csjkZwufRcnwwF7BSHtUb87Pco5O/+qqf8fxr1zGwE+rDvo2jQuCIZUNw
BZtUgrvGGW1/n9l8pxtUK5twq9392HyVbveDTBrnQGVXvlGu8718M3FRYADwCNyKMyZ/jp9FZYMH
qn7W7gC4IIPJVAw5rg/yC+aMG6ZXPHUotk1/0EGN7xREtze+geHvMcVHEO/Qy2o+oEPaQ5tgtEPH
YghF764n48094DDF+R5CoH9rduU5cscOp/0uaO6YLi2qYurm9XZyI091ehu+lowqFWJMfj17CgIP
yfmgOWuTRCGjc99KzwcVbMob+AnlRJLy3kB8di38EJ8k2PrA6t4DTgOMarfaPrsVHwMvuYJzhyeQ
RFo/vsbxUTwWu5hPtYtuzVdU2jwmgX/CaW/PHwaf2oUyAQ0sLA6w6gOagwzbSFPlu8XUcYu7CxU4
2d/aM3INjjN2iI/Sg0zE0L381FznTr7tbzTYCZv+JjnqtoKkfbPtyKvnS7O1k3Jqrvub+uDv3lC8
zKf5VF0rWwIegj1+2xMQzCtOb/qACVys00iq+EPrc8/Y4DydN1N+zzOKDTDX6/mkbcPX9qD1/MMn
1/R87615H0/Z9eiQQG7uGH2cZC8/hdjtt4ib7cQW3NSBV7FBxnPl22iCHZzSV+nW2hLPcNMedNMu
H5Lr8kF4ie5Gp3uPH4htfUDM/bN6GtzyoG1KwiY37WvwDE8B3uYD0XvAKLTYYZm1m9qRttw1nrmS
cejwDQNATAE44oFDTLxcw4eb+a4+kZdcHpJrYa85xkl7KB3QF3a+s25yO9oarwKvbZ3wChjK/NrZ
sk1YoM0VijwjeBSvgrLHz8rN5TXjX7ULdgxKDumRw+EpfmhPw8/k2tz1p+o9ZdRD5etF/PmSXUd3
k+v/DF/zT4DbfBNcY7QjMW50duwllew+v++uctnedm/iY3RL1ADJcBxWnFTR5kH8yjFd2OJoT4+4
PMbNg/XRvZFxprrJsbrN9ua7+li/QmoBdcqY5b1+jX+o9nBNQs54nxyTo/yo2/1Ndas+ApW3+VJ3
8hVLe3YE/sBHCdpkB8PSzqFKb7STsddtkjNfloNuLzxj0+Dy1lGtAAn/Bvq1u8Jkzs5xk91K+/zM
LdGrvjhW6V7nm8N8jLfN43wMuMa0z0XiFlfcnZKv9bhvn+NzCCmSuwtnkTMeM36v2GlJd9dBI9iE
Bpe48Ek8ZU76ReOifeYxTqaoc3TpaDJH4ashIosbFl+TgDxuM37MH/G94NsxbcVhQyKKJG7Uaadh
n8GM+Sh8iFdcl3Vb244HTDCcLTe6F+zHw8gPMl2Pn/UrpKJmo2w53nMwAbbyAxbJZBdPwpnw7G2w
L7gjxdIe9zF9XeUFj/EhOEQHGopE3xG54yqecKXg2o9c4y77ou2iNU5ofSZ45wPkS9wyx5vkmaQw
3dqGt9OduDPO86mbbpOrmoiAjTYmnCviKzYUt9/7N1/R7cBXTSIgolM8ewyVvfgc3c7P43oBXK8S
GOS4qJBI0TwWXwGmnw3/cu2j44X06AlE5PrBbfBjuNK5EDy1h9wZDxJTtff2XHnWBzKGBex6Rz/W
fGetfg1ftFN/1sflU8+nILabu77FNoZSf9PfG8/iY33GNZXMu+x2GR+8SR/VGx8RHR5AqOqrn07z
MzfE/mPmZ8QHly8XYy5sDBGIOueyNLlwYYHQeZP7gR0VQ+FmvFOuoQ5sEJTboR249ZlrKbfJtzm7
GqYdTLAzl7z0PFzxvSZ70a5c4djhTTvLXsgZyhDIlt7EA4w//WS55oETXyVwyIZk4uT7kcuNvrPO
4k68LvZoLbSH4LneIkukXrUJuYw9BfsPWt6uBhaEe9p4q5/6TcENLz7zucdFf4H8z8ZMtsme8aUF
H8bn/NqCuvuUXrWzyb073lrX+XN51A/tMWxs606OQWq7XexyS5NvGA5Sh+GgfRz3Cpfn+jDYZFIc
pXtzV+0YofLOuxvT0e4YUwxf5vKvBwRxJExr3331XCf2CAFtfOf7eBvfR7fJrXaEpni3rYFrPssc
AslmFBz5sefMvOWc9Z+oLfIDql8KlpnIFZ+m9+m9vKkfkrvsuj3lXAXJwDqHD8a9dK5Tez74Huk9
1+at6BKT+PoRO8LdeESutFX2y3/6SDLQBiGN/iS/pzeC5sblZlgAm5u2t4UXaKVKtEkYQtkABl/M
8Io7jfjU+CekDIyLPd1L3GhHRFp5YL5wS+L8NcNMjlr5kbBXPGhYdIfD+BB46sGaHbr0sunOxpc4
LQGeaB8mfkXS6oyH9gGJZeDpHEc1Z2xxZz3zIT5w1W+6OO633Vpt7RlY6bKhMDdifrSW3YSlELk2
6dfF9z4SrRelOrUC6k/m0mlY16SlRLWufVejEBFsC1qwzEIoQqlLeXhdrJWoy+a6FkyDuZEHnBZr
FWr9PKaYel1olc5gSPfQbMdDiHGk8ofyoADHkwjWPIBlhNQVHRvhraeYIy1hR2nvViDH9lj3cclw
Vi/y1UjAQWskxV4Ug7NMTX5XpwET4GXB1EUXBf0QVIilsSAiEFjWMAyDDETrLC/i6iZeqvqQo+gr
1E32+2pCoit3gYHLZbqEOQANliOTCqb5GJg1DvsAIz7BHHfFjFMdIg8T3nmROU9KdVOr1Aaj/8fe
mS03ymzd9onYQd/cWr0lWe7t8g1Rribpm4Qkgac/A9Uf299fsXfEOffnRiFZEpYQkJlrzTmmT8XB
Wv40Ll3hJLHIz5ryRY9B9cVeYOPMqJtR0KAax2VSXq7GvDhPjc80aPmcVLXoCJiZiYMnTyMUfg25
N3N9ZzsOF9zWuFCj3UuYnlw4+UyOcPAn1m/jQCS0QmQDs29JngiW9sj1rhp9ShqpS8zMtaR7rfFe
67rXe8G1Wafb9ljGotxli3j1ejMtbgJ7EbR+/a0xFNpcwl5FNQ2UVBbpbN+ichiWm+vD640JJZEE
WVZg1zro9aYxjNYmQoi6qB/D51I4uK512T+12qvU1G5TBKc68cnaawrUL0vM/LhUhqd/3/MW/cf1
b9ebvx5eX3d9GxHpqBpQjH1YYU2hu/uVmx1uuhDOacAFICfowjAZZ3qrPlq9bd9G8q7oG77XSJHy
dlpUoRDAgHnUWJTjA6SgbG0rUqJal6p4s3RtxkV9cL2XhxjgqiRHEDbe46iqwGm0VBnLFnrFESju
RUFp3QKtANZhN+0t2ZsoQEP/NbBDdfjz6PoEhpRgnQpq9v/44/V9fx5f7w4j1IsAcNJMzZW8PoYV
isi9WPr/HcZxemPX+9c/X2/AVHFuLzdfD7+ebXE1jO1Q7K4v+/r7n604SkrExP9+s6+rh1AF/bZu
gSQNJp7RYTK9c4pVeL6xMfxSZSCwFVkvu5dz8JodYqApI0t0/FYXntzVEQCRfz93vSf+SjbBB01M
yfWp6017TSdxoYoQozjYcII5Y65vonrdz6uvHBN4TPy8f8es/Hl8fcP1rdeN/sf4lD+vvD7/tdGv
9/zZ/Ne///Py0RPVVsrh6a+3XP+hDiQAD0lN+2szX6/7+5P94/H1Q/z9r74etx4WZDsi0OgrU+bP
3b+/3T9CZuLra68b+cd/+nP3+tc/XzBSrDN9IO//iKb5r/vk+mXA2XIAXjfxj/369T3/+jL/+RN8
/Yv5Y+7dF9p037qrX2i5+F/tRNebv/7218P/9BJ6ANS1rhaIr81Y16bV18uv975ec91sfRW4fb3m
6+n/9Le//811E39t9s9rAmd+7Om3ba9Giz/WKJFN9a6FAvPHjLGMt9dn/3oIggaBFNfn/3FthNcu
KtxnWjXXu9fX41vY26FHdMayA//axPXh9eZrM39esrz4H0at//S+63/62up/3cz1dddnvzb99bdx
6YL9f+3R/5X2yHN89EL/3T75mkqB+/n7/9If/XnT/+iPAu9ftos10bc96FM2eqF/649C518+sI7A
jQLPC73ICf+tP3Kif2FddrE7IpH2bURMX/oj/19szQkxVwahbSNS+n/SH13/yz/1Ry76o8AJmLY6
fAwTOdL/1h8R6FkDdRDWvp/bBz+yWEHnFRpiyvsps2ABHR4s7i5oW9ouwZFlSu4O1s4voUrelMuM
bVqmZ9qaHOJq7+qB4rs9Mp1cpoV1I/P9kDNIEZtINiJsfNLnaOm/zBYIGyS96yhi0u4QVq9Mshn8
YR1b42OAIVOoECdG9+TbL3NI76iDjEFVjsU3Wb9Bcpf/nmf51sQjlL+Gmmtk0XgV44fu7tNX6XW0
AvQRgL5BJ6z5yDrxOS4TMPwyK8aPx9T2T2HXWWso32CHDtPvlHKoG/gxVv6KKWMQDNM+CKMVsSfB
rTYFi2Sb5k5c+Ze6CuzbDq/aPgzUOvdiUlHcZITk7YaH2WWQ9gMYBKLBWxZNVEaq6ndQwrgueXMr
Afuyp/V6go+UjVR3hjx7lOZrEf10PIpR6XDO0ugFxB5lrsU/dfUo8fM9pvEgt2KZUl5NUaV3UxoZ
rgiP2Ha5WA2xzxCz19MIrJOZtbFZ4de3c5DEhhlTFo1ufbBzSPIr9z0ztNjOWbpD8++u8pTPz6QY
IiyHPdSF9r321sotKAUH3e8xCppTk/rHouVrl0qR9zprZspuem8rvOFeXJHL7Rnw45JBbKtI7J1J
pJfS7H82elBwV7IZ3nIcvU7uZJH2gAl/smA0kaJu69ICURkTVT4Lsiqgf+7DjGJ0QEM00nQSEvcy
TDImiqNg4S8VAlZMVcuiQBmgueel49xUL83k97eRIB8SCyIfxRXHIR1tC+igpuUckpYxGryPiVkd
rd0EFgEH/weRnfjbZK4JfLZf8aElLHrQGqSjjA6jv0+hLa3CwhTrEs7llBW/PB0968TaaVH/nEPj
k+QI5Kx2rjdmPIU30t1kBdqHDsNT5Tm7KqxOV5+cbVX1Nk3C25DVSzp33rrkaxF3nT/WluVsc4Hv
wgBZjpefmbXGy4Rc+4j2mNaCLKxV7ZdPqOu7LWH2n+No683VBxep4SR8vKLBcqp5o6vXlU3B/epH
/mNKLknBmQ24OfayFjXEZK8FVNkbErLQdiw3LmX6UmfeHw/bSGKHjL65ZnmKpWeA2rhxy/5HHoY7
0ZPzkEmy1jqXyXUpEeJX0iQ50Ct+l2mm/hyyaQfovSa51U3qn0VQvsnSJFm32CAH7jZj61FyqgPz
oGPvHw7a2CgO6Jr0zuuY73cJDtn8xpjJHhxL/K2B4XurLDEMEC/huI+aAJgtO8Yo23NWypc86/eZ
HGkn5163yQZ/vr0mRMXkhG30IlGqU9Eda7N7kMonOSDz70I/87d97t21rYeUgy6e0WT3QStBTXlU
YDRGiF4ItDoOie22m2JdLGYcNdG2F+bSbVaXJItaPCgu7aiGyvmkS8qzGgxGZ2AZVAaljs4FH+Ti
nMuG0NlKdCgt5KIbuEDAOhSpzkuSVZx6T3h+NCgiptw4KkHV1yjT29HYJDr5Hiad2na8yFo8m7LM
p71O6S/8NBc34dVSGM/kRiHz0nSvtFraI/2qWhaKThDeNSJg19K8I1W2PIxEXnZjMP3xqreGhfkk
BryuVHNL/qvYBQYNQaP6rkvcRWqysFakoOm5FED77D6B9qUklmO76BR2jsFqHzzoLKhR+JXIzwlu
oZBAqbGz6RGW5clXc7L2YLzt+kMtfHnv2iEFOxNXTxHMxGBufA7ebTgSTD834lkmY7UrIkCHsdYB
V4RwnekJaqlL1mfS8WN4pD9PGhS5L6q1R9bOkfzwdN0unc6JWN1lIBqle+4EdcVJVPpEpeCpIilm
F3f5Qw518m60SGGRZKIIS8rXSdZct9ru2/UR0GmaZU46QxZ+05VtnW2rc+9mj+JVWxhiV1u5tYeU
IlYVYqrHPPbJlIhM6me55Z6s1v7VDwk+PJr8OUHLrpsiDelnvG71XSLzhoACh+aClrjX28h5Y9fS
Kp7642Q24wnS/Gq08/6sktTZVrOtbmTUQLgrHKp7PoxZGEEaGpCgihVONhRbQhlADPUcdWMs1pVr
aFBvcNM7YM+ruUbwwIHfbaNuicjGNXsvkk83nr1j3S4kbNlYaBPUvZznkEt+m3LYgRvxOKfONf7d
Js7ClTvmep9b4cHz6uDWJo5gAd+fJFLrHfFO9boa87eud82TFwMmMoAznuo+G3DYdPk6hAi7NmrD
3cRFDH1OkPCCqfPVnyA7Zgjm1prs9VvGdHJZ4SZidE/efEJcTkIZZH+ncb/JG+3vxym0b/ua0vw4
RP2TRxh2XHSXuELtAq3qAPPTh8uN6ClPZgujELWcsvhZOYwiJBfM4G5CnLWuOlhl9Jxqy9xrZmRc
J1R9nEPL2xcGIcAWUbhnk22tr0+wC6tN0KgdFyXccGl+n6T2fTar4alywAJhuXtURkymZtZPd35U
VWeKMlipzOyxUGa6jc3oWQBhNQznNe7z+KPzIAqlJLafJUv/IcufBme+tQJ3QHo0qzUJJv1tGKT9
dzntClMbt8ncUa2CvLvLINGkq7JQu3GCEWrK7NgPLlXTofHHR+10eFON+0zX0YOr0bHgO5VHEGAO
BV01wLodAwfez8SvOivJNM6K9tCNn2vgeeCOaBzjfftuqOjRwd5wyWlnKW8gbiUMplPVnKCEU472
YhucxngO+sFfJxJSTC3cy0zWwxaMtxodcQjdgXr8wItmn3lZE+tvag7FvdVXu8pu8Xj1IZJdDtl4
cJ74iW7nxD8xO+2hDzewKy3jfUhLQIBRVb4Qy30usmwncpzJsc7JWxu7GdDsUzJLg1gtDcQ9Tsw1
UXX10e7cJ89Ep5KW0rgk5kRB2efSGn5MlRD3TCJMOqSg8RRCqyxD7dFQ3QPCE6iXwQXIrmSGaLxL
1YsKc49rJqjueW7RC3C2TWHdvpTW+wzlcS80Pw8VsjKRwdmqPbhY4ZKSYwcuCXugZsGoz099mlon
4pryXW/W9ltq70JH+ceohwZsBaN3avr0aEQ2g6/qy1OWzee4GozbprOb1ZBE8xYsmeTE4CM4RoK9
zU2dkx4Sbx+Tk2SOJtlhBCu+tBxfqCq9aZP44rtkMXJJM03Ugmy8fSYAinWOBt5Zp/WhcEtiCQd5
iTKit+YI5mBijxuKUuqcB4a4TbaZNIpjkyH9sRvcfqCGP7j03ThN2r+kgDUcEJ18dY44ZmHUeEea
qGWSFqegLX9kGb0vxwDzNGfKeyf2LxcfAEoH2EwDwXCdmaxK6RLhygh5mZTzGE2A7bjgQxqvO5D6
XuJvvbTpd8yb5c7oAppts0ChOJIlYbi93FtIFNdzDryVupn1VDdsLq9IIyTA4a3vwI2aImheTBso
Ujm4yU9vINMS0OCLnAP/Bi61MQbypQLPD4Bz5Krezs23LmvoO1mGOGKlR1ge+JTLhvozKOVwKyb0
GH5deduqa19gRoeNlXxmWl68usQuxYWeABR/HU8NrMMUcLkKYe22BSEMY89CJ/PVa1Lm5iF2qmKN
lbTe57O5wyyFPGKR5MRmB3xL/erwSeGQCpg8JQzngJdIOfM5OtivhpFE26pkkhzLtwng/ckVuIWZ
egxLmdQ5eOWE+oYMPDtLfEC3c74WZUXSExic96SMj2mB3neaBoRmoSRqq6PbFpUEgwfteFdH2Xe2
Eh8xJ4akSoH1JzXJvjgJ/tw00vDfR72Z49F6B3p7A9LyUYwCrONQoYEqE4KXTLM7WBb7PRPupumD
6R62I03yCotyNJNgaBLcvS2wpey8ov89OnXylOeQNoEvv1Vy0OvSYXJIwCL5BMI9zLNzDslH3Zat
y2HsoenSaXw/FPEDYAyPMwc9XuNkB984qKaGnExMOyp0uUchPG850IZV2hvgv4V29+HU7Ju4M862
MZ0yhs+Oiz3gMBLMMmzha7DrxTFJy3bdsUdT0zfOzL4u0NVYGdmIlSTpbAwS7a2h6vRQed5nomdr
22WoCsyI4rQSXbBLB0K5DFXW57HwH1LVP+uoyfeomkM84w25Wb44NW0Trqmh12wZAbcUKJxmthy0
zm8vBjrW2qZcR26VXbjcMN9orO5RZiCoJ8i7qzLrow1XSTrhMZbzygnQJoiSxhozjLUfi7uxDNVd
/I0SBIBthNf7kiIGbXgkQlUJe7ifgoe0A+swjhU9ygE0R+ADfHSxt5zs4jx7mJsZmYg6UDCp4yR4
n5xkV8qgeKli80JtmmMxKYnUaxW/D1lDoGoIVHcPGVhY+BfjgL+3ajdeTlshkCYqj7Y+GmLgVNcM
+brMT9FM9rrKZ3ZyHNwYGahpI+DAzMDLVDAUnab/NSu3PQ52zqev/O9S5CXqx6FdB1WPOhvWz40O
dXSwwLeB60Ah0fnqIR9J7kzgIGLmx3xuAUy3amxURobkZ5iGZF/Cbc7yzNlPMQn1YTOMe4xmxI1M
JeaqIdw0RLxsLR/9ZgPLt5+i+ujBpoELaB9jzwJx1ub6FMT6QuYr7ds5eoiKTJ2HOn82ykfPUcmT
HxId0rrWvWnQamuG+tGQiA/DSHQ+pUj3TH7kqcyY6CUuWa2JT4vVA8VSESFWYuKaetc9GsFPs+6n
o03EEdq9lt+SJopZP2nVObf5wFOxLTbKL8ShJDYOgARtu9YWx04YWPs7J3520SYSOVsDHWo++rLj
CLLuKxkk3wZycWXebsfEvusGMDtWLas7uzaxdJuy3EYelGvC1QyiciyfK2Y57nu6i6tCqIcx6Dh6
dWbuRYiRzCVrJPEDiZ1AgSUCajLUYY/E1gGZZDFBDLvnKZpAOPdIK/wC/oQ5JPbGJthkU+Vls4VK
se8gb2a9l30wVNubkkBSpOcawbcgd6Fz1/Ax5YFMgRdA6tD5phrIn13BqTEN2sZAETCw18xc2oIu
ceRAHeoCfxXlyasvC6Y1BeeTzf7eMgTcNJ9QIMYHooMRpw3DT4vM6ARA3i7Lvb2jW28zpe6v1ox+
ecUID8Qqf5BMJJHO99uoyfwzi2EUlj5UDHJw7FfHpREbRS92VH3PNaLpOUKOMFoNlGtFScVvzz3R
JKy0QSoqi0hqKIoNoSTdE3vi3QW3e6jTI1PB5KHCUN8x/FBKKN6T/q61q+ktFvAnOOcQR7Ru+Vg6
IdhWMR2MIDsNg3olCLhACxwxHCQ1tGCDhC8D+oaUqN/nHrhJjRER/utBeF3/g5v1jKgnh6P5lGQO
OQ/D1tAolINAcsQPYB8kcvuR6dIlTTubRN0p3QrKTr7R7XKXPTppyoaxL7/5AXJPqNdis6TOCULu
HisjfRoHpp6kGsU79T51oLMyiZVRWtiZDEpCFNpwUlTQl4wtwFRNWAXSMNE3XN16crIMGteJjbKk
pLiyJhx5IkdMh2t+JrrBPgW/wfrezmW9ubeD8W3QKFlgJDAUKlvu1WyCjNHTndKhe8+l37svSn+g
mc1A6avmIe7qkJxAXJS2ETIj85Btk87xzU6GAwuq4qOcxMYNCIxSELfOJY5rZuodOqixFSua6Q77
lkpMN6ruYpnUX0K+Fois+CeuE6QS0i9XrpyopBrwU4asf6jC2bnvDMdZtaFRrkdnwXpFndrPwBZu
/NQw16M3dUxrrGQvOeTaGi0RNmntNL9KwarfEi0S6W5YtxRY77Ff650uZM/oTwCBGaXeGedrswmI
A970IQqMGSZlK85FBXppYkCnU4VgGT2pb5c0y9GwYvmrj1lY7TpHlVglB85/P90q5T6lGr9G29tH
ifp8iLznuiUTpbxF1EOzPHkclpvErz5aUmIfvJIDlFWfL5ptoUfoUkPE2NhZl8hYBwoxAU4r3CoE
qye4KCZxthFVlGT0oOtCk9Qt7HEj5yT1I4KSZAN4yeAIq5v00xjQ0UTtm6Xcu1ZN38fU/pBC7WTs
kRghq4vUxKk2M1esCGleMTgv7OWBTqK6eHbzbYzdPbTMXQG6d2YcZJ6DrKcKHYLgsec4+ScaUcbO
F+lF902IANfWzs1NvFSfhd/9dlOfODxgdKG5gJOZ8cAZsi8jqbW57e2UVkfK1pLkKvJ6KxP5SZq8
CD2REte+JIUrEAkbL2TmoOVvVULpFqvMnEAG0+qbA5gUmfuZoCRNEUun1AB8It+iFLlOVr5pm4m1
aOo3j9qIwXzD0+WunUBqVkhAgShjVKnnb3Z6nyTMFJrinWPywy1NVE+VQ+a9333rEyTkthW/RnH2
I4favSMe9NhMShO7Fqw0A4DtEi3bEZY225N7Y2fWozdROKVGceP7o17nYD+C5eB1E8orxmNg4Sfx
tBMcKb69iomwlyKpGioECGFlae9cOOuEiWcv4KIOdoH3gII2i8zamNcuO3JtGVB9OwPZBTXLWvLz
mVX2TVEfBMvlx0wxHTynfNm+nH8XRnjKxYwwhXESSkfYnPxwYxEiBzG2QVnfIe2ifvmpwvGTKHjK
xpQP8oZL7TSZe1ka3tGyNp0l/HXQd9EKmDlLy/aXn8YfM3g2eFg5v1Nxp7Iw2IgRNK3eEE5wG0Qg
H13vaBOetXLn/KSEjexxqsBMWMF9TegHhxrZDUOv96H28A7W3UdMEnxgQc03Z1bvVtQdJ9ohyHH2
bnTb6gHNI2UWFtMoRzPQbF16lE3zQwRM5CAEbiWx2mTuHCM9fwK8Mkiv6aOtmeEP0emncHV3AIy8
on53n5mTdbBahIMteHdXcY0KA+fk85QDN40s9dpZ5U33K249fZmxX5SW+KHx2L4zU0F3HVRnLw12
OtavAXPulWuIhII3M7vaYdfKZiT5p1HtRx6jS4UTnV/6iZJDa8wwBPlu6D7Rz3pUvKeIM4AfblgT
MnBAkWOjv0UYqAX4GdO174gkwgdFv8Nw1CvZ07f+cAhaVX6YjpGtS+O3kdnqVs0cccVSXfAcB2Np
lq7NHg9VFhKSOFdIS6fAQt0/qJckGkcgk909eDOKNnZx6h0jhAqIULPGrXgueg4E2hvtM+Sgw2gZ
jBwVq1lipu/dATRF3sHYIasTU73bvrEkQx2LO3EzjYOBQ2l21p6B6w+WCnuOktcNs0a1N3LA+FHZ
n0PHO0VV88DsDrn8vbFgcm1DtzsroArTmQsdOQphTCbtoUtYeI6IyIlcffTHns6A3a4I/LHXVec+
+LBt6rp8Nmd4SGUUpgv2DAG+DsniMKiwt7Vx79R3VseF1yZAQan6MuvicTb7ZpNpEgizu1KifPVs
Bx6RD9G8y5KLaMG8d8P8Edvmp7JRkkng8yvWMZ9cbqw+riHzFCjvu0+hrWI7JOd0UMugPkzbQHj1
qus0QRAklm9ghstt5CfBruP4ywpRnCqzqA4V8wOcjdHW1W/JFPPzdWIzqDk7OBpxXk9+J5ltAwqc
+Heczr+n3HUfPJN2DpFAD7liJZnmDApL1cr1AXsHJEBx9hBi7knjOWg/xoaBwZvFe+IJqu7YANrx
wZrCdtPZMKel8I5latxXeXeAQkI8jGn1axcYtBW3zl1kN58cEaVFxwW+/9k1EFSS/5afq4gZBY0l
bAdz/6IHpBmTmvsTkKgDQahrDQ0VjF47r8tavmZR/+i3aE/DlqZciTGWThAzdL/4XhU5ElaFjLJG
gT7OLcjPdLK3g5z8U9D0eDmCl641rZs8rsktNetuL1NCiMxsx1hHBLARQe4s9XthftTJAFqMesB+
agl7bPGt7mdwo1yaunjfHpQPMrLRWzsP3py2fA6oOW/iqBvftM7IEKbFGaeIRu0PXcceJuvkxQJN
h13KyPcyCDoIVbb4sGS48ceyvASl2NOWvOGHCNeTTPZV+j4wrTxnSKsngxrs7BdHavCLKVCe5hIj
o8UML2om0gkdtWkduoTEdvMf7EeDayTrQ+s5i2PGo6YCpunfTkmL+TYaUdbil2td/lOjJh+zZ/2r
8ly0k/5P3ZTUzhvsbHUOSN2Cq5W1JbIw9hi59Y6w6d9hjSvpJe0ViOmVN6qVOcxozYl6oHujHnvb
JBIwC7fxgKXRDfTP0k/krVGa04PfBw8DuKiwHdutK4FHef4SlGBodG1WgCfpaCa2eiBHklIVWRAZ
r5P5gXTCee9W4YGS+rz2tb0TshxXWpTTweuabZMN5S3azLdIZhBucVx0AyTHMXge5vrF7tWTnwW4
mbq9yP29KHV5EIOZ3zcDQdAZ08Jbz4yeRDOYSNipyyX+cOdxWa0d37jQ+/Kbc4l47TT0DLJmkB6C
xKBKZrOURo9QvVcGFyaLi3fehfdj2d4z1W5BAzsHsiatOwO08C5tGKvK9DX3HPtUUjWRXmzecw4z
AV487ww0q85tmF1ganf8cVnQT2QISbKFiZBaa5NaudfchZW+6JlVNwPr1IwH8kgeBsdkXui274oU
YHPA9e5/EEkEksQsJzKqiiciptlvKcJr1ukbYxjCtaIMGdaUKIBKr8cZIxJagXaKWP3MJd4YAvZi
b7IfpJVu4fqLdTQQZe2Wwy40+Hm6vR9Hz7k74pOgxVBKZW51HFN3KHCO54a1UQ5jQkYAQBfQ9geJ
XjS0R9rEfRFRumJQ45qRO8csYOplIkw36Ii2RLxQ1h3XNCGLXW9xqUu8ZdER5WRZbEsu6w/Q+Lm2
p8m8I0/6PEc25pIJE81MF4D2AXN4Dsyk/8way1oHSYWQVZs3s8UVGlKmvtPR59AQWJvN0zN5X0yK
Ha1vBhaVbm7/KiamsflMezIx/Fcv+60y55ee5akJfHczFmmzCUVFuExDUQ+HPIvYbLxptRU8BCI4
kEwNbJAKbdS+Ul8rb3unfw0aayAGwbukrErptZTOJSoxJej4Zx7YIFIrzzi0RkAMgSagrCSrpfUe
LYvraEdeQziHj2OMmX0iPPFEBuoBaqjLynig9inrH7PKWDrMudgPAHZIvOp3jXb4NZjukkqByVeN
3wfLX1tDQ4B18H0MFPX24jth4oRWQ7rEu09iVm2O4CNwxKp0JiVIWc7KcfAN1AYmKXCAkd3NdBsu
oRk/sAe3iGTvvcRud0Pe7wcVr6WeCcMQVrXi+M3XxdTfG3Dj1pVHkMcQNTiqc5t2GLiC2bkj6CfY
EUf1y8jfWky9VUDGj/Sduzkf042aa7xD8JoH54Ha7zt+bPjZLC47ZxOOqQEK1Oe/evdV2Cfv4yyB
kA4N/tQCsbzJqn4XVqZYld4IIKG5y4ifMoBNwLvUP/lCpGwRj4iN77E2q8foYSYl4IWGFynIYXP2
e+/Oo4U45d4ArpEFrRfHj3kZhBQ7683S2kOw3lL0yVus9Bg4WnmhW0sUcp88Wqk4hy0ucMsZSfHz
gtseui9T2Gxjp1FxUGn3Fofhhj6HJkSPH2heYuARQOwIep9xn9GfT/Cm1zFGDh+bP8Dcm2gKBAv/
0b/JSq6uNRxOy8fuSA2I7D0fRnIr9d7AcDxNdnsZ6uSdlp9PPPkHoEEDmU1wKWLvobXsE5jnR9Xm
TDLd4uwJZAyWTS1IleI5Gn+UpUhXzWSjy4gLovRYAfomYF8nIpq3sTjfKoYjY1qp3mne82TCLoW2
ibkrslfV6QF3/WIumeRWcUTspGkq3JOqWSeBtnZjSFqtn/gkXAZ6IFwIlmUyEDdtUGJgtYezPpne
u7A/kydeHNsSrboALwfbGJQeDguLZZc7jkhQCnTRft9tVQpk2rLcO1VG9A3oP63GjGzDpOo+VMLi
KcGwJAuaKzEu9hhdElCQrQzxM+sxukEM/n15NtWE4BBi1BrRkYXXhtLejbBeMz6574w3jU9FQi+2
asQ5iX4Y++7VpLU5J8Zz3WMFLhr72dx3OU66RJ4th1ZFl0fVQWUdiYf+YwQM5DkucI4nOdE7xMhu
WxjVIiwH/IQg0hsxUB8YBJXZ3jKwWPABg6k5z1BNNlfQcnDt5aVrlubTZfATmmLiOwySdOVMZPT4
6bpQXrjtx+FptJgkicgl+NkECmqZPhbazoNBlcM9bVwkTV0u8GiUcDxVZ7obS6cGZsxuvs+FOgea
omicJunatp88ZB8bauLtuo6rc5x0Cf0i2zqkTLtKCzMFUo1qQCCl8/piBnnEkEJgnyjmkx2Px5zf
ZOWFehsKKthOpb/ribYzwW3sonCsD6BdD9S+1znUAceJmq2LFn/lWBU+5JzzTO4h8iA6j+ZmI77F
+fim4iLfOJlL3nrYRyuCb4pE+YxyR1Klz8kUjayukni3nLXkAS92SbiuRIjEl74ikq7jZ/Cwds3L
omFqKWZLb1sPeMknc/APEsunVHe+dUqkSaJIKL+PFpQt1uvFhlAhebSxdqiMyi6pOb/caQZHaY4/
k4bzmqWaA/NwVwjWyE4zqAf8Ag0iKXidRGlnVrHPaMIMtVSrvsbbGJAhmRuOxhRtojqaVnQmg0fT
9XYpM651QngYr26GNVEQ6Wr2+gtixvRgxymT75Cwb3mpHOpinPlPtrOUbpJq7/T9UTnhritoKgxj
wnliNy6RQdA6ATqSc20b+S3lvacs7tqd376omaxDcwqQxCcZhd7ubHbTS1R6L5lNuXDK+h2CgvUQ
UDQqYPXcdMH3qLaT/fDZT/77RPcB+x/yHZ1aj0VJBqg3UReJUv8zCQs43GlLOGbdgmxYjcbSvK0I
cSlAXJHOxaFely/dyCCbnbEWQailVwc4Z6+i+VCk/qaivcxMq5rJv85GrGoMErcZHS+S5EYMFILM
tAomR835FDtF9Z5jhmuq7GdFvoMk8PXokGEIZhyZA8NVRx10w5r4UDNdfJ3acyen4cNLPCzZuYnM
8sBcLOL+QICqV59bMz9BFWItED1VUf3gKLs72ZgaYskXcAUpoZFwWHxGY8cimVDbWnE4Me2SYGCb
+rs08JjV0t54XL0ORhrtFFyOMMOI/qNifbo2leEdvAbhpl/aCcF1heIigJYrt+etSDx5StqcqYz1
Ox1jOB2perYgtO60H7wrV+3S0rfuLUNZ91Tn8LoLCsMObWFae/MqpiVHApYnN0sSw2ocvHczJdeK
9q0pWHInxNm42vsGhFlfCvthjO7SvrLfGCf43hn+shR7+OTNippKaG9EgJoqB6G1cfsWNy8hwmCS
iWqiFmt1itVSxIUM3Rme/cx57YcPuPpoQExZ7KZRPXAUlbuhT9cBHrTCkExOg6VYS6Opa6DRACwO
ZQ92gPXdTS7TNzgSltGXL3IsLz114m2l423FMLNJaOethE/M90RQKuGaTyij7qd4auFHkE1bFo+T
H56HtvrWByQo+pFc5Z6NYiUfKzxLTIltiAIefP2bvikmGvgOOVIIrsoYeksgf3TZEk87rZiG33rY
V7gwJFRS/w9757EcN9Ku6VuZOHv0JBKZMBFzZlG+WPROlDYISiLhvcfVz4NS/+eX2B2tObOeDYOu
WCCQ5sv3e81s3PUjph5B6dHsRlszFtZOt9mwVnYaESW2nAyQg+zzxKPAykZMgrC1hxOWEgvFWW9A
BunPV+Sqmgd8cUNmXsXAFqx7kz5MTjYfs9CnWJUacLljTe0hHK5bB68sNnwiWZBeGl6EsA54V8n8
U8K6CLbt38BGITxBhNMB1KCps0NKytQBM2F81GzwDNtzKexj7HXhvnjtjWiYE9a8pDRWmtaan+1g
Xn3NyEXYJxIXgDrrWZe53VYN3CQ5qK9nh2C/MsRIxglj5xqrKfKW0CMn8Kk2k1sCsIRMwclTV3lc
ElLt6U3Q26wE2rhqquzNX/SAnKRH8ZmQNrpzM+ZD9b3upp7olro9GimePsUiks9me83ato0s7GoC
z1WHFGLMBIAb9wXJ3lhda7y5ejvW12HbQ2IER2NL5QCXQ8tj2K3SkWGZtemWFhCnMeLHMBpzVtMY
35c5Ijur8Z9k83pORTjzgdN0Kldz1DibJqIDGiqKlanUaCSdCu7EwvnLo+gYqbTDt8N8mydcAwJr
oSovXmIkNtHetIejUbb6mNUhAZM0CCFwo6utRf2YejLdIXmS61owXs4NtR4CYTD6yYWoxk1CQA07
SBvt0rQKj9pr0XahzYIZhQK2Apwbw2cVPTimOdOR9+8twnZ2Z4pnXpXr1G/kQbsjsWdKgskvZEt2
ghs1QyHz3OTCtmS/B+/G6KqOroCeAVfa8rFZUjr6qTUPoWigTww3zhIo4/sA4KtmSbyoiW6ZQz84
ni/Htx0wSb7cJPHDUKM7o4ejNhlBYqsf7O95YQ1GfXsP2F0Rs4ouypC4lgi8qTd9Pw9Y9YDpQUaY
fax+dHfX+SUqcYqAKYbZUbm4apNptmoynqo9hdHaNj0g8UVMGORSE7pJ8hmEgF0hom+lW+D7z+Sw
DULE0jBCpj411dbzvvcNkvCphzKObdsQRwCTTbyeEwZik2X3Hfsw2rSFVFosvFvDyV8Lkcmt74Zo
KnvlbWa3x+/anz4vTAzaNM4j+SgurEPYnGuzDtTe0cWhC7OMiB7jiwkCQXslv2tNX2+GLne2TNsr
eOio9UL55ZwmQ79IEAswFMeookEcFs1GBdQwnpxx31cJhZd2N7a8R9TnbmOFsRSNwx8fSBq/YMKN
e2z0poshiV7sHMqrKa7tNjkNE7h2F5CLEZm7Uef06uCcBHxrC+HxhujFp9l5tdwAN4/FCS711N7S
2EWVSh8TU76fg3HilAj4xPPNtSIfagNnOQYDq9S2guJEmZlQSPpJu4U+WGDHBG2brI1nS5o4cbHI
eU6fH2Nw9ws/8d0LRBwbmTvGiiAqcw0mtXBpw8n+mkq5UBhzpOYTQ6INELvLtnzliPvJHU1cFjLn
ig0wWinRTRfFIqh1i1jtqra6hzo9bKPMufc4DmCnTqO83WcB2btpDqo5TXhBlE0F3YnZR4i5+YCw
6XkOVbEeCuMFI2PJ2deHb5y+npnDDtXHD67zBIi6V7F3x8GB4ml61ckiDmjnZF8Qm0ncboAT1C7v
gmvY2jmkzLbC8aC4CYIlB9vHL5pGs7rI87Xv8dygne6wxK12HVs07S1zYyxhKaXW9a620ofzrDKX
QJ9Bhs22FOHJUP6txd8m3YNheWY9nz/MdUFn378JRmQQrXGHkTtdgeXKi7LKEGlPz6np9TuKjk/Y
Q2NEUCXBbtKhzwyEged3Yj80mXlBvs/SsCHEmpd1y9XWBeyVahkpwhfxSeE0vxEx2PhoD8vuMH0O
Tcz0jCrgT2gkL2d3wLOT6uBXN3rmuFIV/ktuGVe+HUcHizXJ7rP7FH3CzgzmhjWZlIht2QdvhLez
z9UxNQYEZ1ij2a63AdViaRzaahndsSLNhUs+W8C2YaAOkgwBYdP8GbD5a3Xg76tZwby0sqNHPQUw
h4WQT+Cg57cb7xAtroR1N34HIGff1zktRjb08wREOt2tDDnQyTQAq6NArYN+WeRk8tCZ3dYy8PBK
rjuTmKdmGiGGRcF9n9BQ9fo0gP6xcyD7rLyyYbqpAu6Vk3BG/UkO9Wdg2y8BbcibflEXecLC8hj+
J6icie4FjdPP7saBN3QczMcahnr8NuslykTj1ZnbNJOmUGPY0DN+0dOpC4gnEgiFrtlkv3rAeD8c
tH8k2/3NtfCiv1yMskxXS2U5HEWkXi72p6w4AsInWwvye4SAPu1oVe9wcYRylIgrBMQPnEgIk60x
j4J9BRSE65nZWvmmMd0Z3jK+b0XxkDC1Lp0oyS8XJjRQ830ZJsm1DVKWk44RqykEfRr97RC6+caR
mKMqyknEm8DiUWRdtGnWbhAWNJe+ciBRtnQ6zait1yRFTCjyKZyGBGsfUyX3bSvxTZ6vCQyI3unc
fxW9cA+mLPE2zKAaseV0THj6sSJbjL6MTj1NeockIFjDCRZ3mP2zug+9PqYJXQNdUNsrTf1D+nD5
GCicp4bYxKUwNT7juKit6lgsKMpQGddypFmYhWME+UlEn2aP0tJO8y3UERQqYXCMyZI/dqo9+qK0
b1RUvsgal7cgNIpTZHGwmfz83ihr9wIYAllB3ZvX5E4Hm7LGy1XqsdmSBsyOObvWjVj6i/noX3rk
zj4DoqQBPXNO3fgK6fh6cPArshu6ElBurX2akjHhFLF7JG8VXzQOPnvJUroF+Gn3kB/MHQE4L6me
s3tDu/eqSuerAjB605YK0XxU9oQOxph5Qhym2Ki/Jn5OwAhsXzQSOTZlMjUuQQ6/s1WYuOhymUkM
iDiYmXtSvrWPnGG8dHIWwWJqxyuYgsY6U/oGAXzxdQyTYOXesUvkrxANIhLvwgNdS/3qQXrcuLJ8
jvwxuTToUsJqU4x7P7kM1cxGD7RYZFI+SgOdUzrHn5GdHHAfcLew2kgf6dX8KSNTc42g/90qpdyL
jMGEHmWCP53Uz57TfjFTk1TuHihsmFJxpcgJPCo/u+2Wr2K7HwA7lk9zBtSVJdt055bE7fpuRTa3
A1cNRJBuvxhJEPEDR+KitPz6+TVkNYIYTXn44xeFYzgbu5+mA0nZ8Rr6WUKgSkmJj5ZtNeMTTt+E
HCKih61jqL3xnijz+qBMaG5jA+TjPqsY/kBOIzoksXtdBM4SMZA+FFNRXRUeKdoiiUkrLsFSZyop
WCDEVjEn84dmOMEdym5F5gSH0sbyL3anS88bvFVqQx4LW/tom1W9k0b9VhmhXGJg2AEKUAzUXpiF
FLW6p96EVe3fpBVDv+t8eL+hVLug8JFDcWNv2sEn3GlI3CtR5zGVuMIsCrDwHv55scpcjwwphUVW
56Pa6zFfMomEuUn0exX0w5MLk0abbbBtElA6mJn6FMVil/oIXxK3XdwxYPg6dgwWODlf3aCoD67s
FS6I3UNjBOXV2Nv0Mc1xF5XWsGvLGtlihzXeXNTphntW73w108oFyDHgVCAlmslCsjGLpi4Oc+s6
tgVpZkWxTRN8I2OrPmNMLWdEMm6CgjD3dhyGk4NFw4bmdL2DMBrtHXv+CsSL36GI072YioObutFG
B8Ayv9koMNv/sFE42lYKo36tBLLYDxtFUpvStxtRHGAUrCl98Qgy8/hCyCy+1IP0OaAkbzXjGMVM
CmXAjZB4z2Oy8bSILmVv3JgVB6U8R0RCr+UdNPE3lygXJeyPTNLj9//8D63QqGrbsxUqXhJw5Me9
zK1tQD44UIfRjK0tmTXmenBp4MH1kieR4jvcZVn85rOUqySrcHeUVKfaMm77eNiY4i7Ngd5D4MN1
P7vtvq9H58qGrBYVLo5xg2UCdNOvAjMsVw0FPVBnIX+zC5pIhz/8Fy5pP55nu2oJT9Uf8gZKAyq9
mMYC2lheXalA3yLAW9kcPjba1PlVg7V20V8GrIFgWNU+GnNFRxNCHqsPESFN+aTqKNp44yvtJFhz
RYWH35ChCfvnIaE+JCNwvwllkML1pOlY3l/uNzJEwy/8GiZ8bEOEqgLEhqWwUd8PmzyoUMg0w7cx
qO+q1q1fWvsbrs1YmNpNvW9zhB2un51snKE3o98b+yLzPuWVc8K/ZLx0IXFva3KbaVhWHgW2JH3M
zziw5KWmVkVDpmmArsrMsfb9UJPklmV7yZnik2+Pb/18Y0zuSP5HAAca48og8mzUslD9BcaSYeJA
jADZj0CTDrWgk3e+Nf/zl1rmRxDut6KcatR+7Ycv//cj5I4i+1/La/7rd87Ruf/+6ir6VpPy9d7+
42/t34olDLj5+Eu//GXe/c+rWzKEf/lie5bS33Vv9XT/1nRp+68A3+U3/29/+Gcq8eNUkkr8+j2L
8k3UtHX0rf1VWy8kRds/CPLf6qzI/+41/9Ljm38oB0DetgQBH55eoon/zANxrD+UpVDHUqnawtQ2
75TjwU5qsdLkgfBtV2lHWCaZH//jzzxjJf9wpAd+qJDNEN9HiMi//v3b3+cZL3PvpxWGKBIN9dfh
AilRlRLLCvRTgeqakGCWxeAQ2N437GBWFiREcxiRS1TWb6aX9XE5c23T4j9Fj2d5gvvxYcX1u76S
VhH4h6k2E45dC7OhH621WVnRlrCnWnxvGnHssJUU05WXuy+VMR7TTJCH02dfMgfrq7QgNmxoBogv
0P5GwC2VBOzrefQUueKxTJVe27aFrkR7m1LSgexquHSKzvw4OohLdHRZBO5haODyG/2EE65R3/40
Av68yT+fQZyPW8vyj2qbxcTjSTk83l/vaojfyohs1DsA8RDKC//Wimn3dhGMUHDmxExT0vzkN9pO
72lkHcqxvhWk661bVITQMNpdQG5qKLL3TGWXKf3FjQtqSQtHb2neZ+vJjqqthAchiwaReWZ+gqOE
KxCWq6k6Im89cjBs1qiUJEdw68oJEoRrJbJ9a2t2BAcYUhQ7z2HnWuyu0nNubkjgwroMUaUBs27S
2mRrdzyuVHHZbQ8qPDiQS70EyNYJ2pepsolICapD6JpPeTSJVUBvYU1pcohdGAik0GheEr2b8XTI
y+G2t3kAYWMlGzgV0/xG5XebiODdTiRy+iR6gG+zkcPYAwsvPB+VfC6qAv8Dr3/FnYoqyE6HzW+e
1TLofpoBanlWjuI5kQKhmaEfBqWoVWmRSukdwtCAsVr5j7GVfPFaROo5p9U8yX3cIrtuHahYb/pK
kBhcD/CN9KExMFJFKrc30xDijIVEKQlhnTj21h+k3MhouCjDnB5P5b6MjZ2ukWrbAHoTJmIxVCU7
2NclrvR12tLCnu7MT71I9UYG0buOsSDmKIWnoANNJC4Y91VvbOthIClMeV/TEO98q65eILZeKgKT
V0aEm6gboarQySmj4O+G/JZUNOB5fMoSSLmRmSD7zG9RWzc7fVH0w3FCIybN9Dr2Dfrz7aV21umY
XViiwfG7LxGVg/uvOp6iygU9fde7EyZsEX+CqxbG8Y3nTRtHpY9jk7y7FOI8qPvMY8T85jn9zWNy
HTwqqNewxJAfUtcbZXXd5AwgFHjNoavAzt0N9LQz6Xi18qFVycs/v6H5d5PYpXLBRmUxS3E/DAzQ
8iYrTd7RGq1Tadu3M3v4Wi2Twc47JNP5tQUlnOiJ7iWZGMFRwRN2SLzcdjCx2GLfG3MLuxHmx+d/
vra/G7PUhiR/sphKz2Lf+HnVRgye5wDBHkkUl15DWIGDRoysAi4i046Gxoxfew6F8L/9tkqYCj6G
i5+gpT48A0SB0k0Hwz2gR3wftfsoStYDwMX3pup8uH/JHn7X4z+/KRY0f330WvJtB4jc+useFQem
9AYm7kGQNLOOAuRnYw3vFA/GUvRruEPQ6GDYrNWT3ziPSbxIAUf015SZ76bpnbIe5YDHtsS0y65I
wDtVMYuML5JpH/FnAP/2cIOBU+IJ4z7h0KNLCY1K7exW4Ya1TqcILaBxlyv7AndD1l8nSDeJDQuJ
9yXAIcSiUdm7uBxaxuatTRdhQ1lIckQKzmazAQTWKReFvSq+YIKB1UseoHgMOQaCBa6qAkDddutv
rXhKSrr5xEPdeH4Fu41mOviD86XFtCHRXNlAP3aT4C3FskjLDLed9xGimElYzCaOIM6Sg711E6wj
sUywF7rosvCk44w0k81AKIQOE4+tpMcAwxoPcJp4Vjo9Wn3x1JnL77K10guY7qEEpOvK6AUyE+9R
BUw83+Pm6sp6sXHrTapld5gcINiqyjcSCrgbwt+kT1R0nSCyFTlzCgHsNyOChsfHIeEKgTWJdqTj
2giJl7n7U9niSz/lwFmPh8CTpBZbtOn6Gxyp5r2Bdmbde3euGKdVaJZXluXDFW7BxAfIF2kVHKcR
bL3fphhirEKBTb3vioPpDt2KhjzCwZiNiFplrQewDLhm+Nh0mIpI8wmairmWWVKt0x1BoPam7eKc
nlfvrZBOGCtDf4OoQEuP2O6pyWjJuQP+LSlm94Wjtz4MzgboiR0kICc9m97b3L7AzUJslPa+FuJY
h8O9VwwE4/RmuSqado/Is74qZvU9MfDa9/3pkbBlY8WaBSiOjUGyicr5wRLhZarze7fCX9Meawt8
KsFz2pQvXpfSPURahpUBSWkQzLZtbGw0PqHruaPECszs2M6mv+7MaYdtULcLe+OTbROUWocThv/W
E44Nn/0CSlzd6E/1tEhj0ughJqpphd6osn288X3n0k1hE9iNcV3N3RHjlGjTw2flfZu173iHoKuP
bQbZvAqHBysuD5KcFFdk0cZOhqt6ilH9c4eclFulntsBvwTsDO/zSr+THlcg9Cx3OTK+lVl6i202
1+3H4V1IYU1GWwu9ITF3iRfT1JvpXI/hBC1esjvRMeVewbaDfyAWEqWKZsIKLNJLAoovckPGMWMk
89q1tOlcRBK1OIQorBTogVSWuVOmv5l84JLZDN2NS5R4h/XNTdOU0a6fyY3BEWBTxRbWOQ72Ujlp
2yuCiDCaqlW0G/CXWFlWhvEwkN4qSJAt5RqO8rI5WxFU7zRst64itzYxs5cJ52eIveHzHKQPsSaq
iM4wJ1K5roBZVzTkcEM6hy9v8BbdDY7e06Gh7wodXTjEJMS4MTPsDmgEqZ7cAh3ZRL86sDEQNfqH
oKloqpv1U8Z0XfWmdRcOjnHsm+RkNnJ+zUnvBrTBm17bewIgnnVFO19UCQqVEA+cxVxIsLtAUmYV
lAF4YDisXVjYuiDFIRlPsdnjYFMIa1Wk5dMoK2cze/DxPLr/q6wz904GYUnhlgONH4cQz3DGHea8
pGVG1PJ4WQ+IigEtnJsiKk9zaN3Qj9yWhvGaFeMdRSuu+QncCQtSOGwHyFt+j240vw8Ezz+DUHfS
SwY6Tj+yp0LVVCuFLjP6T8aD5bMyz9CEPRVAI4jCdRpHd+jMmE942CC1RlLbIUlUhryc6wbWGK4g
69aMD1MSzWssuz9bTBsSJjI6VyTKGEN8lWDhsAJGr6ric23Rl2oiosrsbMLk2y99Tu0WWOyFHxJN
z2pzrAfmMUSYfaP96xRGRu7q491u8MIrApfkyjXyKwEb3Y7J33HC5yTr3ypaV6te+AdWtutmPHV2
9bmtukevkV8Sej/VfFFNkgRlr8DXanJQBC/o4ewMn1KNtVbrU3S3e51ggz/itjkTWUpDBL3ZhBtV
GUIdSXsyN1LvNUFCsNLJ+JB6M/wQPEJtpIcwkGD+pyz1ueHKm7ZO5w3SZbguCXlxtHP2xOMlOwES
ij3vZZ/7j4OBOnrEfxXfj3hVyvRznHN3QvVcCrD7rMZ5zbBLAR41fPIku4kRi+SuNLwci3WoEjjE
3anANnYFp4MkDg/G2Gagw2uUExHMzglvZIlLdapa/r4A/Rwa+ntWf19h4R+DrrEaSgIRVPvkePmd
0QKUWrSWc7fH2afDoReuadXA621m58nhfHOcUaSvyjFijZwRc2SZnyAp6Y5QaZGyIoJfeWH86keP
dQPhYJhYNEPrLg8ErvSQCm1rD98qJPGdEICKlTSuMY/2WptFwW8PZeFN2zbBF7Wvio2GIo8YxcLR
xIWCMQxPpTfpVSM7jPBm9EaQCAdaDgmBKWBjWFR701cj+sIsb7Z+PMQb7XnPqFvuRpO9mvbBU1PS
iwU0XLUwl1Z3iKaDow3jN6kiZ2uFU7EJywpNdN/tREYqucvJjzpygXIJZJ+tl9JTn12UdhDrKfDY
N5HcnHBwuiit4JslNzT0vqFVRNZQ0SammnpqSyiWbVouhhlYJPnNJ2F43/wsOtglhjWTbzwnNvZt
jllsOOv31bYYk0Mn1AsKlEc8JtALpO5N7OD93Trpweu9TTJwjExwnfac9ziWeMO7NRfaF58Gj24j
jAtcc8Lrwgpf/OAFTDTNw3YlEtrVseXtzXLEwj+Uh/NrEfoEG0Lfds3sIZ9Ca2/B4FkNpp7WoUY1
m4xrJ0AfhHyC5rcbr/qYhkgNckxg6fxkdOkuwuzkkHtpuhn5eS5Yc9vkXfcoMB1YmAdzMj8VM/2m
SuitrBRZNWqxlElgleOewAN2T2PtvY/Lm81uwVQL0mfUXfUKgje0ouAplBzXrHiNBfXn1ijQGDgv
MjD1i1HfxZG4z6Dabw3yCVfSQEczKJb4vM6yz0lh7E323GHCocbGp2xLviYkY898C2N8kJGm5q19
i1MMWeigCFBuxpcWynRLn7tf5P25EZK7YjxNk6mgA0FVGMp+NVLwoN7G7I5tIN10jrpNypNsSbRf
nKUNTq6N2vn0OffCwCGEA+CfZtIaGibZNlm/aTH5oFydScoiis1dPK67GVUXulYkflBjj/923D5/
9u8PwQJQZNgwwP3rB4yD/PmiXxzxiGDcnz2wrcUD3K6ov1tMts+hgGHVkgwIzwB2Gx5M57/mttLZ
d2iNKx0cFFbPsIqhhqXtNer4mrUzf67dLNrlddtewHFg54BZgEVBCFsrJhjMklelFlcitzb5IFG+
tfIqlpDnkuyJIc62qxKsjgKCk7qAakSTm1IZBFAK2WLsBJGwMZNVYCRvXR3dDnNmYfKRv2kzvXLC
O+jKVPpTcOv74xVl0kjfKLwdiuYpb5KHKolOWVe81cN4iqTamAio3c7+okgM4vgJL59WQPEm0+BW
Er5kwh7g+ON46xgiCFXGVd/Z7Ovd09ilb9RQp75ayhSETLGY2foAw1xRruqJfBFjwiAspQ9M9zgj
q8jLvnDum5AAwScZrC7f9ngErwrbzMivgSLQSgD73oC0UZb7c5Dh2S/elvSkdVc8nyMZ24UwlfCg
k0afgowpakTY9DWT61+cP0BlNy5ElFxTd+PYZzBk8Ybaq3TQe0Ca6gJY25uhfNY2vgbFY5y035qW
WuX8dM+fncdKNGvYc5NPnW0FXbj3l+TDs1H++TP0S5jTVXa2DZHpN7WHnrqmE5HNXyUCvHVih8eo
Fp+DGPRn6PNn3/X3+QJoCJLYIA88cmA6qLSgTZ5r2K3Bk2d1+GLYHtcr9CEa2d3QFZE81OF3P4Hv
BO3AwbWH5MQkOMYwvwALiPepKN3WysJFSOR6q+X8XU3D8YxhtjHULBhs0FSMtVtAJy4jvZvr7oVT
G+WRMMTWnq9sv6Ae1DuLdXM72BxPoNqu6jZ+p6XAeqmNN6wOENrX/AOtJKejHM1VMKP7VJSYFw7H
y9qh1TiiiYDx+J4s2/oC/Z0PiX5JVpONlhMXxgMW7BCtliP3jFP4yoxsxHV9eywlbYxxebvIt55M
Yg4RhzI+gPDOMJeBzVkl0i/VPFPXYqmxEmn8rfGTd4WqymnTo40ZHt6O16EwLERrKYJvsahyWnEf
S3T+/sAvOdMNsqxi5RXsrigiczqvkdiS3AjlwESmF+BPlWNU1ZI3YtqEctny1m97lFQTJVwcla9u
6z/oOj/Ek3LWtZUcsBh/zWzinaJe4kRlOZcyuky71MWREJKTS181RG5/gHZrt68NJqyrZcSMmIRt
qgXHtGfsQMJdb4Ie1G1GBAdeDTgrII4VtNjOj9L1efoxOtTjqJnj3QIrDkVI4Nsw3rVO/d23QQTy
YTqVGEmt/B6gwo4XBUy5d6Dar7Uonk10PWtV+WAYyXCqlfQ36cKiHbD9LCyKJjD3HMKDA2vA4KJs
o70de4jbOHowuc+PJ2SlQa3Qrm0//tLyILb9nD/TD8MTE2Rw0MUNesp8lYh52Bj+cD+rcVj5M75A
OrGuDYtoDQ1wElVU067n3huRSbyIByrRclecGBQDt4zPURfdGT5Y73nUJSOMUlMsVvJUJ8O4KNMF
TrrUD2SXnIGQpGbwzFZA6geII/0HsSJL+TGNcSCNl59xaqsYUEeoNucHYIXLkXpBYpxM39W1+pai
IFt7+CYBJL3hVnGdqwc0Mwvnx0NpyS2NkCPB51svQOUUMEd1HpFHxIUXySu1bUHh04eXTrbguMac
wP3AIpIBvh3a5AFbruu4AJ3vC85yWaTcVSdQRqcziq4gM69SDJVywAa69Jbczgz41djyXM/gdg4Y
B7I9EJVNglkCwoOtHTy1pJNkVmXUC0SayRFgGO+w6GC20M/TiSirAOOKrh2qC7zyvgQKFMY0LnsT
UGLxhkszdQ+BItmhHWA7Dp0TMrtwmxtwNeLe3XlZ1GCXmrcHz38IsTDfhz4E6aUXxvELv8Fso+Mi
wRKDk8Lska0TTcfa0C8BrQdOBeTP5D6JBMnXIUj6Y9KhsEnd+T0TT+0ygHUIsGZ4yZdogFtd+xyP
c94kATcza3E3lM4+s0DnRAyshHslcipSL5eBB36h13lyOvdkUiN+B17hMQ/uY5TK63QmA9hn2FJA
NZCXFuNDyh0ynM5jbFawasbY2qGdnpi66AVEV901i9ArLJJ3MbPSdvUV3oHkJ0UZtmmTBg0z5Qny
pLEBsBdZtZdozSD5QxMSDbiaQUxq0pNLFvLovKL55vv+1YLiwpNpq+kei+FPImNS46xhbFLEel7f
LDgaVXDQu0fbx11hYj7zHzZvVZkQ7ReFJ23i4lbS4zvECoDUi5GgsaaswxA3YsR/lNBB3ywGmxC4
onv4Gq911V+wxW58NR058F96Q4EsD8QQvQ5VIqxYmvWTv5etcYNLV4bzV1HR9ZUV7PpdgmYuKLEe
o1PwKVLtnWgGzNCIVpAwBwGx0YNz7NibhPWu2JzbjGIsCEjMtD/XZkqjI52e7Nk5mJnz2rvGN4S9
EK9NQ2ENMu8qC3oLZWEUR0BR2lrXnG9KGX8qU5h+0TR+cfRATizikN5KL5PM5FyT44cAqTNc9XZz
7Xswrlv5WNU58Q7RtajSa2uK7jpoyVuEWpezB7fWT+uDV4vghJz9q9mlL23AYTFy063XC+Q5KePR
IaAR1weccyL9YvozZKmmujY8hZvKFMWnbI69jYHZs2o74qm9pDiNE2WK3d5FCjxzFXWHac6mrdTW
mz/LCvtjv5oh5nKpvlVg47t8CAQeED99XXvAmhVEcWPx6akrs95bRnBfcwUEbacE2CrWkH40plOD
DpK1pNpYrEuo7uFSFqGFwcNk1wICIl97oX+DGRieUJ2bgS5a+aVPQxY7oZxeHfwywIJViBx+mw9i
bw8pIibDMi/aJLEYEcunpUZ4fv7s/CFJDDqm7N1bDIXkxfmD36UhZ1xYTG2YWD++d/7BjIUqmP+4
DWJwwrpA8hBYD0FnRZfkL1VDlTHzEkxAFLDIIffpTwKZcjRujh3bkT5hMxdvC3ZtBJSLl/B/fdAe
lCxLdeM2LKocdm59cQaC/z8p4XekBBsqzU+Y+UJ7+JPOsPAq/vM/PkXNt4KVNv+FyvDjVX/SElz7
D1eQEWBqqV3HpR//X7QET/7huqYtPY9hSq9tIez8i5bg/CEgIinX5CcS2gCX8W9eAjRMR8DvOVNo
uML/Bi/B/JWKw/ELUF9bAuYsf860rQ+kIXaDMOlw3jx5CzfN8dvxRrX32szrg67GaecWfXitMYsq
UUof86Ac17kgEdOxxL5Tw9VPt+9vOvrmrz2oH5fjSFt4ysRyzzb5v39uOCTclBIwRJ9gj9KZLsNy
F8tv/eSUNyJ/Ze0uwfop+Y2+vBm8If0x0n9h3/zMKPiVQvXn2yubu+uRp+B+7H6yHs4N0Jg61aP/
uXD77kGP/gFhb34aBNYrA6v4pi/by0b3v2Mxm79yRM5vzlBhrGg4DfCYP/zv9CSwuUtMdUqyQb8W
/pSgcQTGnToKfCxCHnEwPAEHJ4VDdlccf7ezlJj2ODvFjWr3VhPV2GotNqtDMx9+82B+ZVj/uDiT
Yz79WWF6zvnif+oEDRUuMMKo1QkhT72Nm+qzTqtyV1W+ucsa1KsdssEVMj8UM7lLQna2T7uledfL
h7QwpmNOwucwurt/vq4ze/DftILzdTEbTE9q23Rteta/DpgR9XnmjCTohr2v9kHlj4SqExyW+947
BSBZtfiqWFB+CZvCOL9Je424JaMpX7dUUIcmVvJgNf0O+4rpNFFX7IhT6OBTBPGNMC88r99gLVE/
WAVqmMlRMOrQfp8Ge/yOnYjNbvqZ6CXn4CXqEM0T0qwoKL7YrfeEiZG6N5LylklG0CsGdqKNzTtb
xDuC4krQtumuC/z3Jlf1nV8Qghc1MEqQr302bPlJyNy7/Oe7Zf7az1vuFioC14YyY9LlBZH99W7F
Zsj+FPjqFBWFgPyCpaINf3WDWR04eupHq3msCNEscFN28/pbQVYE/e7/twsxTVYeMFyTCfWhxR3E
lkjDaVIn7bbDBc4DV8QHWPfIy/elbB8m1Cy6nBr42CRftTTOXGN8/Oeb8Wtz/8e9gO4JvcsR2hUf
NQMRXFvDxu6R2OXw3ZAH/FNQ13bTUXnerYrIjJbl75a3v6628M9sXLZ5DiZbwofRKvoY/bdMFW4/
+jDWpHAYjXyAJ3Vb+Jmxiz0xY0IcX8uWaj6ZnSuUmCsKH+uZI95vpo7863pji//D3nlsx410WfeJ
0AtAwE4zE+npKZHiBEsSJXgTCPin/zeg6qKq6vu7Vs97AqYhmQ4Z5t5z9hGmixZHWHwQfxdeeKEw
8Mkb4lJl7bXKBnEVPiQrPI1ogv1H3Zu+266W7Ohn0pqnJLtHl31DDNl8UnOZ7ERcGzddG5MyPNn2
eQAlHvhO/igosuA1SDvKRxmxHvBqikZN+6xi8DYWAjGsrX+RTJj/HLkd3WIe05fB00Ig8dczOzRR
GYdOZl2GReJZznV41zSRIC81Lg4jGnMZ+iDvNao8VFetE/wBWpOT8ybwJj0qrMEDLY1N3WUlxlG6
MGJoMuAGMT6IQZB+Ymq3C8wq1GNcNbBA2Qpl+GOnyN3nLnZklOuA9Gu2ZSiKmn8Zfv+qkfl1rlqW
QDuxnK7uKt34bfTNch88U1Zz3mS2PI5ajQpF5+muyHrZv2Kqq35FQ/1/p8Ilv+g3wdavx0TB59kG
rBbxD0/NWHtN1bgSid+i7C+iaLqvk+beqDF++3bjs+v14kOcC++yHjyWrs475d3iXyZl469zDxM9
YhRkOL7FCsX95ze1jtuKvl2tndsw0/a4CZ+s3M/RsEfZFhPLeDDB0O5rzwPxHWkCpqRiJlSNQGuv
ugNS+V0UNdETu6Pm8D8PIvZfR9TluSHSQTrqoB/nBPyH6BoAnOkYrn+WPvwwLXcDwyZWPesJ8HEi
NFs9ZIYtz+1Gd01FeCKIyiL0kHP1u2jIAeBKRNpRL7TLYCeQccfkaPcRe25fXrLQ9g9NxWlclrZ7
HEn39VmVbZJI+cFo8ofphNPKnMLLaHT2lT5xdOOn0rj1Ekcep9aDfmGFD3pEay7yAGQr+9w2mF0U
pWhCbNkrrZ6ELC6SQ5GNewq+RcDyKNtNc2LC260CQyMXjU2cfj8cE6OqLv/zO8hH+NczDWWt4zKH
88XFUwaK2vnbZFB6I1v2QkB6j4x8q2znkz7H9DASepFOWdyJMRyYtDt9l2otCkaeO1k5DuH1Xo8X
aQ33SVPmEaljok88O97olZzOhSAkJNXQDC3bswRpz55l1xtaz9NMdY9zB1FbXI/iPKWOOPuu8wCg
KTnkGd1xS6v6nQHCNFtCokpPpcANhlsZpbB8ot7kw8aiGlvRtG0AatK/XNJI10iSFCX6/MsP/Cui
JM2JWfddiguNYJKpXQ9uztxgj6pjfOV9Hwy1wFkV02dFeu+fh/GINGm6LYeZTJ2uuJhDVG5b02n3
LA84hYbs0kokvfPkHRk3CAMHeHiQghJ0Ur5QI+tPc0z6qmc/Mq4RP8OyiJbz25SMwZTH6glaEvzh
mNqPj/iX4rMT4moBkq8X1n3LGHo3aG2FDnOOA0evqZYb80GmsboWyqMbb0dukCFnggqj/CvRl8ho
fIpuyjbHs1V24VbOubV1ob7t9EIrz4KaeSrNV1en7JxEXb4V/fiVBqr2lOdv2P9fBYkcs5GwGW/z
nUu201VZA7n3g/5C9lh06gz7a9d2eVCrlMh4DSNthTH1oNwcJ4CrE2NU9OK8r0opNhaaTqLnb5NO
ODfKTw8zEahQStU2b333aYhmn85KuJcerjIfZi0W+ekTeDEyZFJxNG09PumF86McaSip2JdB7kKn
ERVYTsvoaO3FbXTfI17c6AS9kmgRv2XldGd55RFFTv/omnzmg2Ah33aPDgWvK2ZiZxMRpgVAB45q
VsXPuKldhDXYkjw4zlZRNAe4Si2QFxQfSZn/VA55I1oPLVE3qVvZGbEdMY64sUWWrWysb2X0Oavp
q9Hq3iXQYG/bsJg2Jr7u16FuULGUNzId3EsYL0w3BesY3voQAFMSu2iamucOwQeBEQdSTcgGUNOj
V8TYCePxVkPwI4rEDuZaBzzEaX0ysFfDfACq5tW3ppzLACHtfORcE9BbO9YzBp+NwNCPVqAk8DpD
SSyjDufjcoY3Jb34IuRM9bmECPinnzTqUs3Vux8xB/v+XN1DHL5lJDPBOczE9gji2m2lT2e/A9eg
1DeNr8anUCBvQMSVJUhHBlYWgp30oY6t9AIt6GZpIg9kyj4pAQPeGsL71ml36aTA7KSFsfOdHwm8
rsAuGpAUWmwACe+rUxHN0A3hwFlpSk7YnEYPUyq/UrYB0qj8+qgiDNkLmSd1/NveshBW5wPQorRx
T6jlvlp+OF3aovoJJH+4iegJkLxKkUrnU91g/EmeI5szrEzOihrwZyt8akwygaKuc98RBVMYf6zM
pdqJ9AlWkGjuVAmN1ykKSJYl2hD50x8M7Sa31VeVt3AG3B6hz/wt0kuMdt2kgO6L6pAlzWtC0nku
3RdVNW8JuipV2fGdU6EajEKQCJPnZzegWLbD4MIdVDzgWLlo4yVD4CwpACByv+1ostBv5tPSCx+N
CFVb+GhaesUc9LlhO3ywB1duG0RkDATV94IlBdR10oQNo76HHK4gKmVXaqfhjRk7GWdm+aSPcbh3
fEEzc36L7UkEqYT1Y2hufpK9RVZS/9bQSuoKdfBL5W7ZGzVRu0mHLW+pc00844g6DirlqB4EGpnQ
M/dOi5zIspuUr12lgka1bEMpdz+X7jGi//7cGUR52DnaG1pyV83Iws/Ssn5Ei4LRm6eMbTTPpC87
8ZDXNRQFZ0DuQTHzlixEktuhHOzKGHE2k3VJbpyFcC+fF7DoC8HU/sawogYFQzdei95/jtHS8X3r
D2I0rDtK0fSG6N/JUY0bUdrTc3Qd9Z7VtaUrZP76bVJR4O8juR2MNEJvzZ66GO2TUhLJWGvcy1Dy
51Z3DZXybrT5punBWK2bs5Kd8d5sW96yponpzeChOzTgHbaDOeesF59mReFzHC158hmdHrJwA+1p
DLC82pcpm+/LtuEtM1EnFEXSQBBRz5S5XBrIHuLbzH8LC6d6LGa/3KZtCuFugFRYmqN46S2DcOoU
WJLG4AT8jxnCVPBHFK73QfSnMgwRvLAb2gy27IKyOgzsGXZxbE1B5WQjJ4n5EGlq2jo2ewnfDGO+
upkduE5LlEiZP7vamF+Fuk59ox39Sna7jaqj6dLNROOY9XivAI7Suga2qEKbWA3tEy5zkni1Hl1K
FNmHsYNYBSqLOb9xtSDvGFMcnJKjpoEy111xZw5Zt8kAomJl8V+lml77PGmOYwHMCN3EF02yzI6m
hV5kFE6gR0hNSolCLJshzNXL5sKzBvU+pTAfWzfRLxnR55tuXIC9VvmzUAAhPc0WVxm7D60DzdRT
BsK0th73Redd+75tHliHzzycHwV+aO/zuokvubLkjrQyKCX2vka1c9aAiZ8ElmB9FnuIpBShQW6p
vSd0rOmZcxqmkd2lgHvra/0hmQ19P6IY1UYr3WBKH699AwGwTdOGzxG1abx00pVF/caQUF0B059B
NNQXmrX5tpn74cw4rJdsiX13ctmP45NxqnaHntu5ayoJ+rpKUYhZ8RKXZ+gXs89v/a55x4Y0vSXR
sgAzD4hctZtRWYGVpd2tCiHEhUYGfrT3b1MpKPTNdXUYF9+1R3AOMmedSLPBTGHIAYSCAbaskzPv
GC70or4A9+QpEIC0IVCfiSLcF0ApbqacggNZ6podrI+Yyrg71A6N8sz+kkfGcE1DX99SyUN3YaY2
KSZ9gvCsMa9WfsaigmG2nOxTHJdeEHZOdkO4UHcQjvL5vns6JhJtz8yIJGr2f7it9zNe/B3Ks976
0nmv65TtLqi7MkRPaPj6NyhUCVuSIt4NWn/fFy28m2bk/EfcVzeiCeASXHXR35bgLXaR1X4xNf/U
jnANOb8Lo/5h2cYbNkq+XSZq4XBMD8aYMHdYGAaHGMpb8dpVWQwnjD69jpFHGc4jYR3jnr4BDfQy
fnOcy1IMG2OCXNwKYplh/xzLGfONWXzz3O7FVtnJ1Z29k4z4uaoiYhGHDmJI6LfP6mnkKxsogPng
Ut+UV2eHYjTmYCrgBcqxPeV+FO4bq9w1E5DUMDZuLNmE2z5VN5pJlKNeogg1YDI993ROkZKKzx4/
J4OPbWinN4S0DtmZI51n5JC5DeQ36quvUGO/dshBwdl8twMSCEuU5PlTTyjgrgZXtrVq61g0n7Uu
Iekn8+Ed24pWmf1uItOGKtjkMO6I0epyOPp8GBU+A1rqpqQBbNIvHO1bZJVQVyTs7Ckn/UvUqsag
oPGxIJ8jc9DaxlH50OsSON7UBQbgp1Bo2LRRGetTwttD+E2TZEHsyqscPVBJqUPncIjAUxJyxypy
V5Gks8vRqO2GpLqFEgPGuN+7JrzCZmyfupo2eC7N/kRobhLudMs3tspAlGcN+X3U9phO5/FoOEhg
575m7xHZQWzXbHZadZzMjEkWEK/W21lQa9joCT0CnV8ra2OkmJblCAgtMTS0R4eqTQbWsnm8TX1a
lM58JzMkB9mXLtPfSPXx9pYzOtsW6IGwyzvNbQ5dqLdo/RnQ2antWCPS8SYtbeehU+lk8oMdL1Bk
lNWNFZa7vrE+MzHcsxZ9t2a8GwNawTQipoh157CzNPfB0xKSCFCzicaWBB/Kx7wkogRHrwwyL96z
Qqf7mp2Kis5bNzLKufqx1uSPCe79VlS0d9v6pQkH4OuUkmxBHmcbEdNRReaTvuDjICBBKHCri7Vw
EQuRPbGrOM+Dquhxl1hYQnLpIjExjjlHn8jLXaoEQHmFxzHv3OIQZu9Qln4MIwy+WOjuXk3pYRrd
54ReeJDJmIkgDYOigCziRNFVN4TcixbtZO/1QAeK8KGos9vEGx5rFsGMHwjnLZSaPRz7Td9Qpqft
E+0BKzn0fkfp7ERvP4nBmmnPh5+GRryLGoSJ6CicF26+a2QCFtncjzgLiOMxiHtEiw7JgHOtdeBa
dN9EeT/n8bgZfM3eZQQYaM52mIlyRUpe7YreBnBcfcs11DFtGaljZr5nPawbMjjtTT7jqtJkYEyl
Iq4n2gytgdQbTKfT5oQzWpDqcpDORAkBGqldRtoxfiHsU6pbLwRPGw5+tM0t9WCa/E9tkZjwRE52
yKtQOsj8vkdDxL+be5rndXOLzZDduvtQ9rGCa2rTZTXys+18sRtECrZVjajRj2FqGvg67QKpBar4
weU95tT1eP+zW7OPiEc22I5bFKsCq0Cox26CoeIbtNmRVAL4rF9zpOejhm278IAcex3hy6giWiyd
lk2eA95E1Ldo55MyerScjrZrJjqsd+itVUQEW8PsWhj2gfiLF0F2HCkiPZCAo4mV3nV6kvdec7N9
p/HN8qQlk6vdmOPUwVuwLkokxLAljThUs3FNULhuY71td6gsztYQH0Gufy71+ieSJESDY80i12c7
bHvb1stvI2a50AR5nPnOvdZO9V7k2XamPH0E4RBtTd1/JLQVzn7ZXymBDk+RXxkBewsCe32qRGKW
TWB7ZcXsk6WBoedHQFc4a8Tko5Kz3qh4wlALCWejXRDu4r7Ljwb5j5SwRn3faSUaDHhaWyldYgCG
xDyMlfyBj8+4cRxI5AzDZyNhob3z3b3eo4oz8V9hshjTW/5PerteyscyvY2j4l5M8Xz6uF21Fm6E
ecL54VQJOyodb6jJ92K9uh7YlNQ6bzMzbi3go3UWyLpR9WAWANHd1kIAQ23BZ59lOJza5bZmvW1q
43e8tvGxGpvodgDeFOmwqFwZR7frwf7zEtl3+naMpmYzRt4nMTivVi76Y+eMFJ1yRcZYHGlXej5c
dQd5zWoAKHa2rX2DPoFMzKBO8vot31d1B+FBy4tjmaCinVICo0u397adRlSjWehv7IrHnWvMw96v
sbNAEtSNCFZY/a7KFIcKGcfwpfsHbzgShQnGpkLnjyGD8goSU3yvxmVSzN+64555SX0JTNXOpi2l
7ZvGHjAVobjPaR4ycBYW7jjtHZTXdbZitSHuqkT+iKLD7rAVRXeIFfQDiKg9//aOoky0TWZ2c9ji
882GLm22T1IU/U0/PSspvk4JXiy2Jz+7eVFcWZIv0FJjjAWrf9jxMK7JWKQkSiEdZuJJWXP8iPf9
qkwR33fYNowkvhms8jCi0L4Ryumvy0hJBq1g5iZATpSpIChusCmIYFG3M3aDFXGoW4oeSLrrriXa
XSJi68o7NSfwk6Kc3Aq3GQ8JjOtNmCbao90ZRwtR8eIfMk9KH+1LXszv05I5SPfixjXb+Op5Ujs2
tca6YAr9O6cjwkE1D3qGg6phabGZC8N9gpvRgMkx+p2GuPyi7OIO5iaTNblSRwSmxTHLJrjNQzse
3BKp71TzFY1lhMLWSE8kUJDdiMBftTOiHBUnh8bsq3udUhkS6wpZnQ8tKkWeaQ4vRaxFO9ob9hXf
6ZMj4ZYlEE+rJaoa9ujNUCfx3kMlsikj0zswbw6wcu9LXbkBOj7jwY4fs5wojCFMopdeFbdrWGVF
tpqHQj9xEndXSyLvNLPtyfAYvhB7mBMp1wJGHSUxbxNioMr9lLotw/swzjc8Vp4Z1b4ZmQci6NZP
eXrKTQuKRlx9b2Sj7pDoJse59+Bu4fJ3TXt883v382xiGZKNUVx46fGhLsw+IHLzXA3izEI1OzSe
5bBDsZzLWJZ7l81thsYeENG9OQuXbyPBz7QkfUBmDtEsCuccHcFhAzh6eqxZ3rdEjV+qqHpBT6xv
E5wGRxdTydWT5ZM/ZXtfq+Tec5j/W8hc16qgfgLWOmhHP3pp6vArEtzk7FTe4zRYzRXBxScjt42L
MZrzxqFGR/qf9ok42erREOLEdtvbVZJ0hXXzaVZYHAnEvaFSFN13Koo3gLoYqEUkDwX1wxsUvPpN
bqXGjdLhkdOP9fdwFxAGrjeuvzOUdn/jPZUzqzfLUQ+xpcdPw5ARzEEPmIIVS4AtkWx4zor2ofdB
cjEV4vsccyjdXWXZ1yocRVA4YgJaaZGt0mNTvYpuoDpSkvHtPRu11pytlDLGXE3bqqymQLL9gUrp
PPu4846yKXDvkTNG9MwMsR8Ov2fSA+ep09cyBwx0KdvnPERNZ+MG4zx+RFX3qo+vKWz/ncgX5rrI
rkrXez6DGMJhPZJaGoXxDsqakTBg6exDA+Kx4Phfcp4tg5xZ7ICTsrLzEvCXTrYtqvg9AVbOmbQz
rfKGdj7Y0sQu9wVW0o7sWjZkSFunHFNcFn8XyJODWdMmiJLOtosd/+gpkgAts3NOevQZ3810Xg98
jx5nK/0Oa5yR1Bslwy6lFlR69OGHpgZfy6VqXGr4dWoq6CdIhNM2qi46m/6dL0jHGl1nYl1u867k
HiXNeF4gpoQOsho7zwQIX/p+acqx7x9AineVtus9g3ysHhBUhBq56jGJiZr6iSeuTsl3Q2do1iNt
3PsxRDYRu5sW18tJNWxCzMl5mgbnu4pQr6fOOr4az4Mc7QOu1YcBRjQRL64MRnu8S1IsdkmPnhcz
fCOgt1cd8tPIYvxSYmD336XnWCDAdAWJ3HH3g5Cn8eRa6qLNA70qluo7BxUsSclsGKLqp91k2oXR
/0gVrt6IzpqOmUd6CFu+yRHDoeya/OyBG65nN3lI3HDj2dGPzpIOIlqe8WhradATnrlhS4YUvYlu
DAemb10g6Uy1lFVWuSC2qlAc2cVGuUsCJyMnAvxwOscSjnbc5DcUmrKA3CcWh5QiNngTPoteMy+4
GJ7GRl8qIOS2RE7guxT3vaiN6JP5d3pGgcrPm7eeveQpTSisGzlDFH4MmmYoaDsr6EbUzrPSs32X
o5Y30yV/lzxMSj37YjInrDzGxprS+V4gIR2wEFLlP2B+eCSCwyXno5OQvxGW4Okjd8APulSHe2g5
hKVq9DFsYFopaxJ9WhCfLs6eUBNfEsPUD1re3LQW6LZ8NHY0b8NDXOcHWgreNi5qJzAJP/Bs2EZs
nRqHZSj1RUxTFoVK+a5TJCpylxKuXEo+I8LduP7qZmZ8G48PczxZxznT742INCuUM7gYSu82wUZ2
gpAe7joNvGQ1dNuqamhjG2lQm00UUAzpN2VS7OKZNMDe6XhtXsyqDk5rWTs/pFV0e9fPHgT7bDY+
UFe16sVhYthHpJaA1iInK/xS+DoJAYY/4M7uMTRmKDMrxqXtjJYxGN3dOLGv5p/RTCH3akcg8kOf
hcSj1d8UxfCj4yOjjX28z85jZCEbbs3wvXG0H3Yk4CWHHujbXL4l6HmQmrK4tnJaadJlH5TE7lmX
tbVngPgUG8WTbnpREDnhl6Fw5l2K0WCPLQw3l0LXkDHsH5qSPk1buMccZItfktkeRV/8RkBogZS+
LbHu76YpMXaVnzAqsFuN8VHmWUgzVYS7VpM9ShlI/DP7dqWEeetO6ec2FnQ8suYxbbrvOEA5FX8O
CasFSdsJXEl9AUDjMlLsvZSiCNGKs/46N3BMykSCMM9QedZElcw+1m0NTzUJv5iGtYAQvu9+vZQ4
6EjvBousr0YWB62KWKYDIk71Ax1hZrx8RJxlTFeDEsUeGdkneyR+elD5Z9tpaqjXpNIVNotmv8bq
Cq5d7jIyi2fNesMKQYKj5Zlgh8tgAiEa+KZottSdB8zZFoOFWE5vDXjKpO+aRuaBM5EQQHGakodx
kQtFkeYrY/wk35GI8fXw1LsOAno3QqPbtGlc78wOF7lBEWhgP+67LMDnnkKG7u3lgAuwqB782Tv4
mt4S6TzoZ1njZaytabwnHQm7FfbdAY6nTBJ6pFS1acSNDRIwI30a2cJfiHsRaOd2E0vvs0APTmyG
n+EuztMdw6q91fCyne2ElBZLzl8g7bSfsHzbd04M44D86weyKY++PWTP+dajsdpg+bkOOWNCqNXp
gXi3dD+Q2LEtLBjhA2s7041g1xUnhJb1VckDdqZPped9dfKqJoPaPcqsde9qxPk+dfr9nDTpXodG
OUCF3PmGyu+Sucd/JsangpbhJi/b5znSwktsld7VAj0U8K0f8FMe5s7yD7XLQqkuCE8nzZh9sMnu
qKhxRUAtqpRDO3/CxkrfgPOvMz7lGGFIacl2ZVaftd6Knogq+tERwrdj00xkQTXe2p03HCZTyECv
i+/l3LPFSJUCcel9RbJlApgX+mczgmrQJmJjErR2rEF3dPiYabiP9yULrnNcUnmx/JdqaXaEJIyJ
sXopCKPa0FyLjrURfzcrXk3Vw3/wioKWEf7fQ5u6mDXaFju7Y9wTs6kfSrdYMphYriS1tjfAScQZ
3sHFGewBxi3KGqQzpaZtmFQ6rWC6RD0P9GxH5Xvldt8tshIObWjc2JXjXUXSHzPUJKfGq+stNBCA
3JU4AObBsmIzQ9ND8nYqJne0i+voWPLnoIlAMsFTxjKle4qa1eKrl+Ib/eh2S3vwwWMsPggvJyLN
ASusqwb9YYl7IHWm2wIoPuEEIR8P1cvErulwjdYDtvaDI9iJkp99phK/s6HJBx0uTiy8ODlpLWL2
9mXLohdPZOI/do2N6jsCUhSNHqyjMdzCrb8pbeLZpyk7o9Uha09zSZ0oO9qS9MONuDABMDPpEmTj
7kVifgl7PrkYcURujjU6g+ykM3KSH0VTlIJuZuMAmxcnW4hzHH6tggzNQh35QKqOIZzNswjgYelk
Hv1iJ9SdxP3MUqSic7PV0aXidoKLJ91+YqpZsunLyNjjyu3gDCCP8menvuDqvmRueyIE8rVxi/LQ
L71BC2MKAUfpzykh0qMexLfRJv+i8+azlU/s0GUU7Vo1HWQk82tD2jCgUYCdJK1GJ03LtKdQHrzM
3jUJxCjK0cWdQ5bxtvzhaiUo+9q6Vu1I/JRrWptSWxw0tolLfA9yX7uDybEzRMPkjXqGhFOSXuAx
0T0bKLZCgyJAYNMqBRDcqTlD45ZlocJro2st+grsF0hzykA54VFUWNjTjA2VxrYoMmmJa+iUttTG
2SAAEdonBZvPyLUCs8n8s0fB+B4R1bOOKg3iM86cwdL2XssKLjVleDCkETiv5lgYGNjZy1j017Ux
/cIu22N29fV92IAk9UojSD0kg0ZyLJIiogOSLNOGQkntD2cm0NseLIHFtpR4aKLXNIPckKZptgTT
I6Ht6mvvNKRThO1eVNOFZMwcyAhuWjUbLpUDortbtOT4V4l4d/pRsihRpEbpkwFwVH5yJ74qnpZ/
qvWu3sfhQL1cV5dZ4bYGzMps39vzbcc7h56mPVsuD12rvtnMvjfjHopoqiXdCV3MMTLbo/ClyQ5X
w1nMUo7WA3vXtCGM1rWAefgRsqtFNQ8fiw7K1ES4cAnFgtI/3Q82UAxmHC/wOnlFtdAS2jLfk9yp
AsEubGuaNcIGt8X7r6zitqmN6QBFGm+u6Y67Nm3Zggo8s1n/Od06SjfvXNK6IE7qau+OKEhiAA5d
JwXQF8ru00gnp+7pmZCh9BghFXwqfPMC/dRlNZSG51CHBTJ2AdSLF9w7/VaP7HlTz80ujfwL4U+f
7DnFgBMfWRf+Qfxf+errYb1thaz/7TYt1wn4w+1NjGWmBfh3X0ZFEkyy4MlT145xqCwX1xvXg3QB
5ivlDFi3QMlXSDRDqZpzaqbNWZvxxDFjcP3jRnfxCEvmLnhKy8X1N1XIeRa3NNkL12X/PTBabEIc
hnTv+euinC9hxTSZ6RXPYX3keH0660Wg1sUJ7wETSFmfPw6yn3Joe3/eCHSiCxIn/a6lsGBWFv1s
64/NQGqWZVc2GAx1WO/7+AVdhg7b1ppUKVoyv57tL8L7+sTXQ7y8WLfrrz1xuSzrnZaU45FDknbn
ga9/Dmn7uPLjaatiCxfF3l4CS/wM7Z7jUApdrq03DZ6o9iqynghWKxhBI8znWUZ8AhXWliL8XBwq
fFfHfoHoS1KynNl+X/98ZcjXltdgEntWpAe75sjiWPORPKwqu/+z8Dz/C1fUwa6xvlW/hK//tPBM
FTbM6K8GnvVv/jDwGLr1X/oij7aI3vzDivMHV9QwDO5ywWwiaMK0jG71v/07NlhRYaEJXVShsOOQ
PP63f0f/L8wlLjY0Thwdaa35v/Hv/FXEboO+tHVcYz5ERYvHEYt09jdhsAGAKWt8OdwK+YrR3WX6
kNq+HOme3OOq/e2d+Q/unNUM9GG2+OejLYry3x5NRkKvx4FHC2+mnyNM688VyCfGiwfoBOQx2y9V
doluaHU8Aw22XvGw/YgOyclC4bBpqi2b2+vw2bhSAD/h0lsqW+j4gpaF4L+oSuG6/lURzpNF0c7n
ZsKy80Fn/l0zPRmKah5igBtXwWZZcz1KsO1nfxCY8WlDgtCIIKHXLeAaUT67ah5PWjH1WMclaI3W
GIB5LJcYoPEes7nYxSbMA+Qc88bsmFnXQ28QuBZa+pusyxFMxwAukvL+tkjrarveVoaDs6F5W0Ou
8qGtJCqBqUORYfYoO7CFLM/rwVMxPHHW3CmGXNY2IvfKc7KOn+zXqvN6vV9H9+Uq9cX70pPDfh1G
HBtiUmXU9EcXXMjHoYuq5gyiyNlHYDvQdJHpuByKJjQO6DgXmdcfNzUG5Hnapkz4vEk+8lcqY/qC
/ejcmnG562qoZiMe/HVOsd3BPC7hPutghm+R4pmzHtcb1nCM2QIMEOfGBFG7CQ8CqhFR7fJM5CR7
kGVQXy/5y6X1qmpYoxnmyWbvyIYiJphjHcbXA9oZeTbQv+/Q6RJJs8xGTKwM5aXV4Sb+83qFQhxe
YPgC+5TMDt2kZJYxvC/MESaQGz1pw/16U7vyUcAwAhP1ki+eLtU5Ajbj9alE+cq19ab18HHVkOmr
PdCI0iQE04+5gIrhiH9imb/WT8VroqurEFd/vMr1UtiLcqEp8iboXlbvcdA+fbxCMwNH/utlu+3Q
sNwW3Xu9xJOsc6s31pykHy92vWRYlPL5OgST1oHB10lDWS8RdEeukjWfKHrSbnbtz+t9eUJikmId
29OH51PDFzEmnWTnlvPQPrgNgryrz7+uCk+U5wlKNmeCbXtM2Mul9eyg0G2SeaK26+3rTXziNC99
znkQSbxF0hwrenM5nU8jhqfjqX4p72vuufWlTQu2JWYplqzoRDcOZ+SIXIzKSQbJXGLDXjKhEqMZ
zwM0iawq56O7PIf1tO2X5/zr0tw9FDYL19/O1xrN3h+abAW5da/C5mZ9NtX6lP482CDkKISQBLXe
GyoAC0k128d+4qQJwcCfC7al5/XqehiXOz6u/u1XyGsHHKAmbWdVrIX0iTOUAg7rJ9pJ7sHxcYXD
4z+v9xK31Jz/drVcYGc+u4udlfY2rjW0CTAPiPhc/8QxZjeo8+7149+vl1qsqscu73/9Fl1rvnXj
RJ6kxftF7Ueep+WwXlpvo0zP8F02iUW7N15EdPziDE+FvYyfB7/u/u03W/2H1msFonrGrGyay/N6
CWFZ3byuF6eoZBu5XlwP0rO/xkwZNNI1Ni0fd6x/LT9u/Phv6+9oXkGxoPRS8tZ557M/337HopBL
PM5jF8vhJJlnCWdaKvgRGCY+7EL6x4HS4LC+NJce0a/Xu75oU/RoRyL98utey5kZ7+JpGfV+3R8T
90iv/qWa2Mo5qbiGE/ue5Z/8+t31t9brlWH+8Z/Xq+sd622//t1vf1NqXXGYhvxisLU4CF3bj+ny
JftP/+bjNnMQ3rw1m/Yd3Xm9w5q1jZfT1BvsRb3tfl2vQVshhWg5X/OYAv5624BF67xe+jj8/bZi
ZFHu2CI5aLwbhaZRcFx/p5zjn9Py4v/j365/9nFPtf7dx/X10t8fanmGH7ehI4l1n7dhAhwLSuEn
zRhgH8s0K2jmuGOdH1Ebv1ohuvN0mebWw7DMenIGa5ZrFC4O/QIpIzeAuhHm0i2VNFoD7YS+atk8
rQePfYJICwIvltH446C7/e9X1zuouv5QSY0EbHkcvaZtS9zEuE2XrVM5tIu+aDC7BXTUUNTg5F8P
5jJBf1z97bZl1msyOTJe5ctpT3mT/SdvcjkoA6YekbLq/7F3HsuNc1uafSJ0wJspAHpKpHyKE4Sk
TMF7j6evdZB1S3/cjqqKnvcgmXQCYQ6O2fvb60M3n4zCF8vRD3bWQ5RouhunYzhIinyGQ5ntYtOa
3IJ1hpwP9OnDk37R0zT9+5sDd/vRWu+gWi9xfMRglniIU25ig9PTNKxKjdpCiRB3G7Ujs7LCnoa8
HZmyiaEyEkCu9aHpIqDTZsjCfC630zgH+2r4Ws+Ngdq53INkoeyPwIQ4I+tZ+uvfaLWwbJZkF7at
saFu+RuX8vrUx/BwJ/ujbiNYERi4OGk7o2fwe6VEWQh9DUjMoRUzrElMTxyrZwk54BoYl3jire+J
5kCJfLZvpoQdbqGwHUb1PCoMIaTDWwyd0gdTcV475rrzHKbHeDyVEO+PQ5ubOyOMDhDI1KMiyA3r
w4I/GlnedE9Waq+npX1fgXGN1OW5zoNhm8z5cRirx1hAhkrFIiYnAX3HrvoBl7sK9zdyNdQf5sf1
QXS2RycH4v3znhwLb7qsoC5NuC6uD39bwPo0BvcJlU1AqtDEsdqQ7q0IkpDcEgZoIv08oqHyLJXQ
b7cI4fwYXrrJEClENC6TyrzV7K2LuUBXq2QDN1glV77bSc5JGNEFrg/KOkoLM8L1ZaENym4xkQuU
+m+gVNcCZcsxxVrsuD6rk3wiUIgveFRyE+YcgSg95cr847Uj09kh3xBvp05EgFd816brGIwm2/28
tX7j7zZyCku4bGbnuG1YYvMuxpZaPGSZrYkUEE8R8xCcBNkF27xnRiSPDvUJ61erlDnG+qX12SRG
rvXZzwfr9/7+yTLFvzORuF3fs+ra2dmNvjUrwGW2eJCXgoDF+prGrrgK6Emf9Xt3XN+zJJ2Pq+Y8
zIpxWN9aP4zCsRfL/O5YSmkITpHdy3rqaixb3oAWtQ9Fb1ynwNS3tBSGdDU6ZCgTdyPVibA21/e6
5k9oh81GRcOI1oqvGTmu2jJZCRcrgub488HPy/FSMcNFwUnSa3IHcsaSTwNQKLnaKfZwn+1CpNHa
SXE2hr0Z34o/tpLfgY4G86nuENQ9Z/csOx5Rsjrw9XzM7mYIzRNRdnS7rhqcyNSSk5ybx3Y8N/Bh
WCUlRKOO8/Daqx8DDLAo3eFOlaoYn7zqyUVJdkJNKZ2IH1rJrlO5Z3aWcrIB60jkSoozKq96OlMC
gSgWN+s8OHXSwcYU23gIgVI5fhgf0hzaTuk1yJM5ri2o7zOeRaIA1+u+FhhNm/y7jrym2/WIJKUb
roLUXIxPnXUwEtR68wWdVp6+qYgJEjf0oxeq1etPxPQ63tTqM86qVAXqite7U+JqKuZpWxFc1naW
vDVzzEk3YbwliljrF0rZkpcmubbyZ3ZHDal7No7wy9zkHpd1blEPj+sj1TFecpvPeMB9z1sNPpmL
s7wvXUEct4WL3mUHbPGg/lYeis14SH/JfvVa+8Da9s7iRhdtP+w7/KLjqwUvzDWvLDobVz4QOrtT
9tVnzMKyQyyH4y+G3jBAofIdULqYZ23wK0yOmWF3PnTQwP+Eb3wpDiizn01KDDfpg3Qf/pl/R6/V
d3muz8h8oEdv8l8FWTqW2S9d4Rv36nP7S/f/dPvldOhvwYG9osRnF3vsMPOQY3k9atPe2lWzO+vU
NoC8ZsjyydxCIM43Zv2rS/Zx9Igih4wtFVMUlwZbPATcLEcI3riO5ZlPS+brnSf/1ssHmMLzO7kw
CXie5i+zPxGuJYDb7yeWtYk3WW5CcGA6dogs8M9A2qcAFG1uzelsPTgcVnEwPTRQ09EeNs4mPiiC
lPamLfsy3C0IcEFg0The+u0SnKO986D6yEW20w0D9va3eoaAm7d+Cgw79qvJn5+wIjYdKgn2nYM8
6pCAKTYfKf8sPrTqJC/bd8AeifpQpKQD7set/FVJm2rZbCJGUvEvRoLzaf2mhnPA09wgeeFa8ilg
Kjx62gXHs/S1nr2T8TyAJz8p28ov34zfEeMgksWWlnQOYCb71vtQeDM2oDhf+JImPtTJlO2pzHx2
qrOq7+Uzc6+H7Kb8QXRNZEL+pOYmOw4fKCOT+qyUHrMfXJx9uFgh8gGUIRRweOgMYyhrBFTfil1H
bTFah1fzc3jIr/av+jDBVyChguTizO0vDQeknuMTed48cPvfodf8cbh9lE1hekHpT8o2K7e6vmMP
2TzJsW7ylDvtCHoX2Pe0cXIEO278B9+4D+kru8LG81ikPau/wt/pMwllvLz73iMM6wX36Vv9hozm
gehAuI02PQZMrnlf7jNoE7+yg37/Oj8aT9JeuyZ/sG23Qk/D8MyXv8l+mMdpSwESuaZ517wg+XwA
1HCSDxToNq9q5KO9ZbQ6tP7k6hvpl4yibktW3u39/jmGqVe6iseqIMGtOvNrxe/Iv9Bls4B4GG75
AT0S8kYoWHrsyufQp09905UjAdynEkNL0ys3ObJlV2X1O7qqq27tffHgvGNO9jptTH/Zpzcq4DZS
5cX2RSMFjZjao9P0wyM0dspkdC9wyzO3G7niew33EoJktMNzF7uKS+jrmI8ud75Kgep9Enn2tKVa
6eEr2MOLPQb7Yr9woyL5ta/dXj5Qajg0W12Y77m5hg2xq/r1E+f00J0mNwWUWHoYAc/hPuYYBkoO
KFvbVVcqmtC2TOjjPRIWhMc1Wj5VMvcWmg0PPj+OyoR3duGGxN0ueR/vyuaFtVcieSFbxEfrDexf
SduD3nC2/fBQn6m3OZqvOvu8I9O4n1LvQvUgaLxqW+01xhRPZ1T3QsKRMO+TzZ/5kp6dD6i2L+Fd
uIs+C8Uz7qcMuOLP8GcXNQGfdYjU6DZy0lV7gkdHmVTRLtKCe0rbKkJzrHCCkvW6LtZG/TjCPmtF
pkC1f5kJgX/IoQIvrFUV8jQiYMdB/Mn6LBQLkvXZaGhdsf/71JGpnQF2dkp1Kr1j8Z1sXd3893+t
gQH36lZlUdLhCFP2pkduuT3ZFiVBhcWCKnKgSv/XQ9LImDhrcNHWZ+sHbVvdgA/julnbVFeODUXw
y7LFdxThKpEreyT5tSxY0Px9OsnEHlujwpre1KmlaiMmnCMKCy+0h+lI4hppXA5xjn6XGESyvg4s
PrK0zJ8Rq+7NBm4SmDvS9I5NqGh91kViUfDzuiFps4sj+WQO+NlWWUNJseC7yuLBIpv999nPe/j6
jjgH9NdAHvxYofGbMxeY5Qkr3bpQMGFPFGkX4CoCoka4RTMHQQJ3SKKm3fViLr0+dKlxX88SxqUi
uvDzEIql4M9LdQQQEA3yZY2yrSml9Vmz+v7+vImmEmR03ESbNadkqr0ng1jer+HgToQE12drLX+c
qvI+B1aLnO8JOVCwtR1CU9U0pN5cMUwEfVWfGsAuW12jP+5fpxqM7BiP1INNzu4ngCTbRe/N+JZw
M8Yg7WKBSc4XIjFa19CrU0iLlIKZZ08B6ATI8u9LeYxRQzBVcqDfro7PUT6NzNkW5blq7JpMIw2B
PMB0dJRJ22mxvQ8XccUb3XjLZ+y4hwyBs5eIeB2QZLCfwE0RdwysVMSV+3n4eQ/N4nxQg3MxKvkR
QobFVKkHAT/rNfno9t5i1aNZgblfzdnXEJ3IgnjGMNDridixjnk1N+0aPP4JJqvqcDMMRH2yVKLU
KsEsFHN3Yu0LDNmsPyF6ozIfAchsy5Y60tZWWLnxIMOqLmRSx22D5n9Nsa0XeH34eQlXJuYgWRjK
zMnXy6uIpb00o673lNoBCzuPNkbSNuGdNXX490HEkI2q4U14E37uUPeo1V3g/SP3ueYI/77G4CT/
i1b5/8m4/yUZp8q6/T8m4+4+mjn7KH7/Mxv3n3/0L5c/Ems6ABwQVrrM+ugfOD3L+T8IHQxyYcaa
VvvJxmkOVn5UtVg2jmxYWwmbm//MxmkWDD5Lg4ZlWLoFdU37f8nGKRzNP5g5Br8vmzaZPXA1jqOa
/45wK2RAAHmULvtq6XHEGwhY9YDpZ0v2cBUAFT7hHpRmjLksUA1vmMbgmKVoOOyaScBs/nYixB0F
AijNSv62uv8e6PNvqBqxc+jBBD+Hw0Sz82+IpC5ziL4v5ryX2v4Ik0t3CQ0UntGNl1kQdHUKKQE2
73ScSmGSRujlmNH8zylEVSQk/5FCFDthO1wNXTdMCnH/nbDXQXIg2BdNwGmoj8eiDTJTxdAzV5wU
K3iuELfn6FTQ2v35XEHAxsAqT3qTU3YRBZtLbeRTCYhZTSjVlYVXWAX0OutuulQFiDnYZwlO7/9i
hiQofP/XrpNlVMn2In3kOByBsflH9hNfNDseZqvbG5qFQVP/NlhZtVE1bZ8FIdVpE5pCwPYnCxsA
P5QbprC1O5jLeyxzlJ2UXceJ0M96rpcURrOMBlqluM7j9/apUdq+NuYvgyI/T2rUHHEexb8heOck
adSadKeV4dxF8UPHYEt8zqCGpE53oYwEK+/VGSdVlPQxxV7usid+pQMQ6GH2akx/5zLBrCgDLGtX
j9AgVS/QMYc0hSg5QpA+WxIqTIB9mrygi9c9u6DyGRRAIOej7wRCwTzM29ZGY9ign/ZDAxJyXz2F
oXSVprDCsZjvZLnJlUFjQykteOdY3aMIkbluUNYnKqQsGOdEtJi+DPkuEY6T3WKkGGuMDIYR+FZD
nEnx7YaSRlRRUPHRxC+A3xNJhHurRkSSgtlT0vCE/hEZqkwBUmvaGy37FYIq20dRzYop0BtyW+E3
XMvkMOYDhaSAgXbUNdzQUf8q7YX5r2jgAdB91twFNtR4mXj4Gt0o0uXcpSfLrL6o2sU7SNhKzhLF
oehD+XMsr3QqHmtgAb6VsyQS1kTMuBbqpV71Pqz92JL2gTNzV5Xa2UpUIaGqrrUJzVlqs8hF8oU8
FHe9AKyr196UFp6afdF1idp1FG7dSNGbI+RwwnYtBcoL80D9Y6IooykxWYcdykJyZFUnDgLzsG8p
4UdsfoTbIbSN5xqEERbG41trJjcDMkwlwIxAJhpY51qNdDSAGN9rIGxqjDkqagGYSFC7Ecr7WXC1
UVSdxoG6bELhLl4Zb6jxbusnucJlGsZxOxn60+pP6VD23S9ZRc01VPTU7oELoesKTakRMW8wjEI8
nOivWA9tcLKiorlAi6lTmGinoI1qzp1VcVsDHPq2KuAYSfaiQv82JSPyop4JhmkzXygbQjeQrCgv
ApvRXfDJm13I+kQ9YpyE0qi+DxQaYsHIPyqomjsd4WZWyNTNIIsYS6Lv1Cz66xGEsYj0FvOTLsww
oXUJOj6mUHA5rqm47sugf4/msNeb8awl4/O45JknKdR3hFy6MgVQ0BY7paJbaqQ2fRwRB4JamqTI
OhTj2PuB2WwLrQezpVXXFre8jWXZOFsHd0PMFmabknkgQJteYL6lwQL8wGSfNXBOHLkpM98Yl/eE
enfqVdQCr63hssRA1tuJ74cbrNjga1tGtUXki05Wmi/Dkr0mhmIcSSB9qgomRTXq0G2Yly9NgwPU
MP4hiVGRPpQ0ghfjK7ADHDAlQ/EiEfCRy2qDyRhHp9F6YwcEOEUBLzDwMy/O+EPgVvtGAohStw6X
FFKRcNqkuEU2oEjkKq5EOn523VieV0e+eKApcZktQqnYuNCL1w6LFilQL6H0SsHnV28Qes10+wyQ
G0AHqwZc6w2nf+0VejY7Ibu1Xpuqp32UTnabFznwJRtZVQJiRa3A9nGTjDGyVfITZPRM8N1Kpdyh
nflsUEISk8d2webe6WdMz5OJ2zm5DNbYgTNh+F29bdcr0ncCnk89yjJRcTBFj83E7TUXdO2ovL0p
g+YW722l6r0sxCCiCBavUIeO3o2tRyNghJwq2oJrVKrg1qu1mcJHN4XJH2AF3SWxMJUvy0h5PFWa
y5jeFK2uNusPMUvhjp6OrAmwiaCx7zI5fm3t+qIlDC9rM2FsQBo8ho+If2LsJ7k1htZwFecjGaMj
ZWm/1iayjPRmGbavbWl7OYWebgy4m2rMhAXRI4JW26UU/oawMt2OSvpN2a7tVy2DR58QRlTUlFtc
yS44j+D0RzauDVOFsnzOr2aClgfJUTqXIB0GTyeT7uay74ixAgmNj4DjC7EQdZqxcKql7eMOSEdA
rSDHwAllVs2HXU+1lP7WZgqclik4rA0zEBrSOEy/pSCSEQZQgqBN6ZYq0M8O2DZpExzgIPOurUhz
6Fb0cPnQohTgo72xAkYJWaWnrkUDb1MDef+Sn2eVAEZfR9gNlOB++oUG29C2m4SeDA7oDS+uDFVC
um0G873g0iFnNrxcdNFlswAUMBVXnosjNnkrpIYOMxcij/qriPB/oVwwQXbbBsex3tg5XfFCPYbs
cE6lTmxogLdWxK+m+OW5ZG3epxcY5LeKYdUdwPoLy5NB5qoYuQRMrWL1Rn02ISWD0bASA4dDaqzD
CIF1C+NOUie+Ii0XRceMIwYHrAd8Z6jqFxJCuNFRsWH1KdYCq65dxVmRoc+k8AKTZkJHExrY2LH8
dcRWdDq73on+AHjbUuQ6+hR1Jp6Ra1s9MF4Gjp5Stvy2zgOkiXY/yQyTXBPKZFX6++J+DrG/g/DA
JGZ662oGlSTVuOFxgUir/r3SrWtuSJ5Rdue5xKdDoXeBwvddTM9qWcKeqoObNNG4YD2LqfN5KGFa
MtQyDJq7PJwIVFZ0ZOqSHyBQw/VPOAecM00OPwZQPeuBSETQaxLCmfDmWGQm0nVjfxGcjB2s6ETP
uSBWcWNV3Vn0Nm7VcnL/TkEUQmakd/zVg6ZqaRad3SCcNp2NlVwqLdiZqob9GLd5ONZPQ7e8OoQn
uaHTUL/XUmAcFeFhXab2zZqwXRicmihU5LctItmmoSH1gYR4nkoaI71rtPu5ln6zKBm4O7lV+qAT
2Rb1VOkQFnp9egszDHPI87Xk55hWpXi6oaKrbg6YRLfW+EP13mzL1NWihf6Mc9H2MgEL+JLkL1H1
S9YonC2YvxjsQkJ8aLLgNIhbVgUQEuJ56K3+JIgAuIut+Xdoyz21P3SkHUsRj4mY4XWY2zh6Cni6
n8AdUag7BGKq68n4JhIWymDa69JrOWbfli08TBzaTxlLOZONb9YbW6PCJAb022Eu1F9ds7fwAsBi
IXxoozbFwAXCGOWXuTfpYBa67LmSsmWrzRxkUYb7CCRvq9IrS4Zl+il+2h0Fbk7O+UwjOtABvzHa
WngpTblw1ZwGU7T5V9v3jwDqmKTF3OaaxXlNjDeJ6cagLfdq/96Kjj1JlFOMP5inT/2868fXFF6g
Ww/fAR6b+D+TNNcmItY2fRIRm0vHRA/LhOjbFr+fDymBf4tK+RGmiplfKYm8JUlxraTPbIopMqWy
vBRmtxgFXjvg3HuLjLNuprfV/KYQvpRSQxA4iSQvKaEx5r1+mmOLKBX0hVChrbYaofu2ZIqYlre1
+TmDXvqthDJmwJuo/siXcMNNeWeJTnWdz5VTfl2nQVR8ZCOV02tnnCg2ZfzMQdZOPGkZXJVEfgi0
jj9LFeY9aXNTwwCXgey771soWjkjHDpL9JH2M8Zz16lobwngSBNBnTXdT9GLVlHAuDDNQI6PYQuY
KDdo06917muZnboJcC+1wZvmA3PwSq/LPf1BBecy+5Yr2r2YcGdt+k6hIYP2wBTSlIMj3jbfwkY7
Chr6SzN/oBTYG8kVlfpRmZsrtqrbssf/p7BZaScJJapTCmJFTFEX0f1Tg7IPa7PwhKTTk2zQDpZC
+QtdQNMM+6g1binQp41OlW1GVWORcK6HOLtZUCddEzinJtbuikdNyjP1N8+QqegjO/PUzcZtHR0X
iYWravb3+Rgfa6bgLChiKIPGlVzyLW6Z1YBq/80ExbfELD7Lg2c15JDFsU9jdHZCgFBi3kDlNvNP
jGdtTJ65QixDGPcMHdvrmQNSxBAAiO5M5INJQH1uWnByYvIfxsaHWvxZHe+X0jwVmXpNd1AN/qxt
3zLHeBcHsYOzMN1Ihp6MubI39Mxiir59yuvmzqJCDeDJwqQl/iXmC4Q5nsnQ48sXMx/WMGjOxbmx
x+UuRnzjYk30WXa3FIUYBBHRjUcPaT+bXEmsoRojuoaKvZf07DxG9D11X9zUln2lPA1IA141LXfD
tmq/5IBsNpZSwpdGLJGAH4kO7Wlc6O3WdizG4Zr0mDyzW1DS/DzNr8NoowJ5mOUJlFPCFGlW+z9M
NW+6aeI6OGjbHN/sToM2MwzzZkYSsjVHEDNxiN0Iq6VjLE2PkNL0w9idKzmP76oqPUkVF0JHJVib
i7SXpPqdUvWXTrY/Ise5t7LympncX6VCZjYzs98QeYddQsvdXlLgi8xJnmNKm+iUxmGnHyRxZmSx
SolLFXfBEZaZrxrdZlqc2FURrLpO4GG6jHBHTCpFDEBpWa6XxkTpvRL+XXSWISlrYtLFwoQQde9r
agS/rHI+9xpIO1tiaqGawYvJAEkWFpJrmzJILtCgSpiLlGRqHuD6eYd117mvnN6XAz1ya0Vy9lFI
KjlzvofAmt10hHCYGlATsGeru10wcNdAp99iJoWXU1+Q0U/Poc1MrF2ygxqOBdTQhZvdoAA7LiYs
lZT5gyovmykF4WtroNAtsVzZrMAJ5N0TNyNCJqFL6VYxMQSDgKIgiQKqIicjRyl76ScY4HEc5EhS
jQqNEbVKVMqbIbcVeA7m/Wpx9/NQCQmnXAgxG6RDBcgxVnd0Dbw5hp6eW8aeGtZoq9fDiyZ+et0J
zIrDct+Iv13f7AP0EaUFenZVzGRDfKmH0NzKc49BEBOxI7bHKMA1yLvpAgzH/dF8yShu48yO9j9v
/f2KnY8OtMv/UohJq7hbVmNWwAFOh/X0z838Qzr2X+qy9b1BpEF+vP7Wl+sHP+8565Z/3vz5zn/7
3r9tNc7Juw6idufvvpOq4CAHI1npKOzAuqH1WFrLIr/apQnYlH/tWSBnSJ1mRK25BM113XjaOXr+
z5Pi/KaCejpgozAfFRlpiWZKaeuBG4ZK1GhgkRvhXKgNY9Ce8AEpjuvrEChzX5H7ALtI/oIS4t0o
vCWFIaEc3frO6racy/EY9GGF51gwUdKZmQjWdcycTLszESvbeD6IN9eHus6gUoQJHn2hJh2JgmHs
GaTLpm0n6xhmiX1cn9GdWscYv1zqgpS9obTXDo/mbTmjKZOaSj1GBGSOwUxKenYGTN5ZYbZN/ZUy
9a0CFhyHcECMMPWsvixEFChT0W1S9j7iSMF9ywHKLEVyiQxPYBb70oF1FWnLziwon4x17KxAor9k
kun87udNMmvHpsFfIkzs1guDwVPUKt8YJjRKPYnvhpKl/MExFtmzZVx0oclRSRqIOYhUbR2IyF10
b7QQSqKCtD4n8si9Sj1dGjOBEMjZwcDrcXioBuxSlba4l2ygrkXj3AcydcfxSyiHxzHr4MIFfUKH
Zud+qyxUO9rSdpaiu9Qcz5Q2pH5mAa0I0mtFhYyr2ErvdcPCkiYj3JnCse6NhXk4qcBJjh/Ir14X
qWphtfb7pVefejtNoTvEIQMd9fpwff+os/5lF5buSbVkEXfKfzttP6AC7L4ofh+mAfponZFkMqpd
GXdXIwEwWSFPgRR5DiNsrsHv8hVjRE6jo9SxtbsCgPIAGhd25jj5Y/+bNPPw2FLCv9H0QGJ1R+Fe
xC6TTz5S4bsvA0U4C46a1+Hd12RaeZlyYEk0IIuYmQWHEAVGVynpPk+cXWciDcISKCW2YwkfuAgk
o2kyaUkRMBgNiSk8uHBM6Xs3apPCG+0nlPDIvvP5lxphk1AMWkWegGILu628xUE3M4YIFaZ8vh9y
SdlbiRC81sq27tFF6Z3F74XvFJY4G70dTo7TlV45aPNhyICAoP6Qid7irzXcFB04o0QUd3Se1Jgw
NFQ1GOODQtx2PFedZm+6ysZ7sqj3lYZIKjdZZGKp/Js9YL2iBM4uJSNqpEBeB5PVSBwsLK0i25Xm
HQwbVIIyMoGo6diNZJPH6WEJ4+45cVRqUBbrjOIPjytm+Gn5QTxO9hKd7KXcGQentnxtIB/XtxVV
4uU+rNSbztC4S5mJFfUovCjBmQYpMUTQbEfMljeEU4FYhcopkm37fiB2TQOKXKWRa05hTPnxsDdA
QFhjqW+NtoPMClTTNjLwlqF+gbi3LVoJK9EWu/FOG1/NLroSRngxAxtHWjoLM6qvpencQYV6DgJC
Io2NE7cSX1ppnJ8lBGQsXAmpmMmph4uhRIjXkLVeqxZJh6OMkPEqJBQxDnaFU39mY7JX8CB3lxnU
HCHUe6tz8A0YgRh3zWgABTmwUvkkNPQZLcndoGgniSpdhtp7816Pkn7bhORJlDFmMK52dhucpQx4
PwBPt5ikhzZPP5SeKve2DWm2AUEb5b6YQqSlJuGq0BwXkWVlaB6GfVNbb8ANs4tqwHZk5C8wQjrU
gN5yRxDHmRkt6nxOC6II+TKhKIxrN1mmxoecfm20qtnXvbad1ei5q3IsCBDezb2IPTrKZRyGuxn/
76OQrWoxAHEC39yoGR6OiX2wcdVYgkp1+3GJN30VYTytAzdkByIDXUoqI4nKkuhOHQG5TFJ86PL0
ilckduGS0sMQjprTgzboaIhiVmeJOWyDKLjKnUOwKcyyTTebr1SIvUz44AWsXsp2gG2C2lAdX+fZ
uTKT853BxDTcMGYXavkStx/Bcgcb8Lku9R1dHWKikfJ1Yn9l8GaR3KPUTn3rID1GtbHvhHvAUIoS
Ug84DcQbJiRpGaZ+qNVPFRKfilRQMO+7uNxSjkiGgzUisM0zfnOeWg3Puo2YSLWucsASJ2UQs43p
AdrMl6YPmzjAbhknWbufERgBCp1yr1bwVlJir7az3VgzV9H7rySaiE3UeMh1uXOmdO2TyjhyA0QY
Ca2TKcGSMUWrFNyDg76ryuq5M5VbkasXclum23aHYMg/HTKEhmjSCvrSM8aE0bkrtY3UohgLA0bp
/NxVJaPluwLbeLKka1w1F+oj76I6fZ4lug2nLO8EMWpQPyOVabBa44IpK69jqD5YZr0NOy69Fs6E
tYwa2RnTctBo91OL5QXsa6vq9/qAOTTnPG9KbJXUX8pUXZUsxDd2vOAGiyGyRaB9KYGUIDOKs/zB
kkEChMzVKMgaEy9MUuA+Cs5laUSYSk8WymisR401lztwX2YLRLRo2kDMFhVRp5x4RKHrr+LSiE3F
1riv6dlsImNqc5fYv3T0vKzYcTNshvfANr+m2npufd3p6ZMn6yXjcvRT9T5zD43LsrGVFyOIPo0W
wigUmSAzyHgBZ6V44xAu5rGCPe0ova+kmUrMZbwjBu/qurK1CYH3QHWl6TbNg8CYNK7AuqUYnutT
+EE85XF+nMOMNaOc6D4RT2DAQKkGZFWL8yjlZCjolrod/HeWqqdFKhZ/5MTPGT1bbD20dv5RLOGx
K682QZ2sbZDW1jcp6ReCSRK2DETFcCwlywRDcFFwuCdzj9EnFtF33YQKX8LhsElkWON1+jgZ8x9i
Ym9MVfy6qr6a+GQnNMOC4cojfnCYSyUFznma8nw/oVmUHaAASw0EXkHJSU31w0yAwxpx9uy7cd83
1EIXaVJ7mWJd9bmQwXFA3Sur/BxYGFTJunEyCa+J+gWJm3nUT11iW5sCXMHEmDSb7QJRI7jVU/2n
mhAjda2Dt2Zo+rKyqXPJwKBS3idVQW9QdCLLVPlA8j7btP40W0b9QqcRyikpVsTVVnXOFWjpRLnt
aEYob52ndvyOhirfFYoo5VADF6IPyygjfB8l2tq4QERAaeJNzrgB/Bz68JwWX+7B8fYWLEYux0Gy
khcoQ8SqcxUdrc7yIioqX5pYUuVN9qqPmnUyFSLHifRIhPvBlDTNE+YRhjkRo1URMevzeFQS5XFm
kiQiL6mP/oGAMstBilvLuYdTKAHMmVJ9R+/3pSjBqxHCvuiq4b0vQG0SX5rcZupvJQnUaOKSxtey
XN4xUwHVUzCmV/Nw1keEjhIjtpCFluXboNJGxiR/6x0Cp6lmGlvMM2LXJNzG4Hqnzhptfuzf5yja
9jKmH1aJqntB+OAVsfQSZnjF5Vn9Ig3znRlHL7mMXFCl3mVekGV2Yw98zEBGD9h5Vi9pQNzEAglD
Ci/ekC3DoWUZvh2HuIpvkOuC6hY914ZzHXP7BSaIqaWf+sL8mrmeCbjanQFgeWkePyTgW8dABxFZ
vQ/9RUHKZCuf9ULmlX8zugjm614/4vDcjFvTGJ5ksu+uXY1bpTNccrxExWr87HIDOp2mU7RApQ1/
ZjN2q//5WTwJJC2pSagwjHIkn3O4gfTf/ITJ5sXW8CZH/KDAPvloBsn/15+qUUVvhFhEfMUhdzVB
u+PnSsPZi01Au3EBZnmz1W9mNsdMXrxUIe1p8cuyXMV2Qxx7QeysXw74jT6yLRfeOj0hezVpxeuS
QlVMn+3Sb4DOVMTOnCLdKgxIVWT6Fc81AG7rc/EZ/7AZoeo03mm4BK/vM0lVQPo3CQEL+XPcN2jU
NS1a/69I77KqQI6zayQaoxRS0NgQv5bcSrG24rm4HR1+KykczAxgDKE5bk8qbglsUCFiN3Tyt9ix
opthrbKFJB4fwPMRmxu2HX+hJCeHl0PuEMIpuHF2FXgq8Q3xe7hHUqhS4CNi+kYLpWrJg5sWO3vx
41XTw+vgAEhcaykkvO4y1YUvNif2S/ysJA4HxO967GyjNnYhqy3x15EtXxoy2ThEb8XHVIJ44vSI
wxOn8F+HCuPVVydmc8TNakS7Jk5hMYk1SIMQ74ZtndDaeK8lAzZbuS+ei++U5Ptl81Nm2aKXRDP4
apv+/Xocyjs5DjwMhNwUTBpIY08hjkWEgvLorXgr5OOyhZTPV6ou9peeFYrcMNJmX2JTMpYBucLe
EHSfm+YT3+Or2KT4jlNiC30R3xD7VJR/ovt/7VTIm2KHqeY5iJ/iJ+5GitULFs9Jq6w/JzaHqQAc
5HsNbilLlEdnge8H2RYNsFkILzhk2iSx7KK4TiqBxSZcjp1GVq9IEP71Te0PKpmOUIu/LSbbGndV
ggwWUoBZ7aJQlhju5+uawK86KjIM+1maaK45LPElyp/DRHVOcg43iIy5igo4MhOw3B2xaLmgKdpR
d5cEwbRDjvBdOe1+mshmL7gibwuMMUxsKvZGI0wEknMdfiQE9Bhs1AdWC5/5MOUk3K3LKoPQaxrq
AGZVhG97kRRBM/kf7J3ZctxIlqZfpa3vUYPdAbPpuYg9GEEySAbXG5gkktj33Z9+PoemrbPUNlk2
93NRWSkpxUAAcPdz/vMvKHEnxhAI1FAAlzTybXFEsxzh4nwkev0JMuY1kB5snc6gbxpH4IYMH5vh
Qf2PkBXMhBVNTFHBcBK+mEkrd8POEC0TLJWLPUbRtx4M5S4WvzS/I3zFmV+7oBmY1ABR6zHIt6Ri
cyygfqsRz5ZM3q1CeGu3xumHhmFE/zRUH7PTPaUh9ZB0ANldk2mTNXNm2ANtnH4ka8I5zurAagiO
ZEcBpXQrak90X9cF7vZs0HStxFZW2zR5fiaKgVmVmsAA2BEdgUmXGVuHWSNr3YdSvAZj5fUGFJ7z
+dL1KAKSrLwNMwpbjASdtd7BoCDx5pfd4LZXhnSP5sj1F1+lVzKstbJ3+BNbHJeomBjuH7EUO+g5
AyQz1lNCpZEKVK9FZRRnvPGSTUAycmPZO2kwaOkQtK/tXn+qMjBthmkfQYlCjagbDzlkzZoL4kON
0dlqGU5SO2N2DnZQRADdJrw+tFrWHikYk9iMY5gI2dU8znvLLYsdofInvSKYo2r0U+MDRsxjjGOY
GmY6ZnleIPwMR3suc2FelVDFVnpFsBnrOp5akNIALNtQY+jRKKptVj6FAUXq8qJ7Ipo2feFuG8N3
tvYU9Dv8JdgyiKEtcLDcFHnVUmExd+7VK19pwqUfd5KdU5/d2bGOs8ZT7XGiHnFxZx6CkMGZx1tB
tcRYxbnXxY1fai8ymH7FHoKc2E/wPGcKWk/wL9wUx7/JxGcN27jiqFNfO0W9hs4AiWSyyrtPWkHV
Vwp4jCxWaG6KDlYUt4mMSaoKvROqQJgVuvuSTR6uTyPAaZ85u8GnbpHxfVCW8z6e+Zsicda4CrAS
++hqpcxyRvboJN51E2R4xWTYF059zQug5mgUGkapwY1lm9gbDseMxI5N/OoEpUferI+CqJG7woiK
/Tj9ouJU9lCzuYfTcOpaSZiG+aYbDCeiMTvTBzqoJCR+oGNxsTA4Zt6NogZS4Jb0rJs+qC99G50N
N/n2slvfpzSqs8Zez7hJLmsh6Hm3tXx6VrLBdeWyBxgpjugDTYShd2ffwPscnHCKYG/lSqNF2jwc
v4U5yEBxYUmRbMLcJRNrDK4/3NG6Naj3BWm7aJApj5SvHBSyYw5sE/mRvsLqTWemODLqUs6IWXzT
4/CkxkXL0KDJmMtRfnykFExrQqqYIPEr3S4vjnQe8Z/bM+xhcMMC7ivzruutFyehgSu0vc7IkVws
XMHqLcfBTk9cZj5jn+4CwUSg7Ik5R7ccXCYdd4fGGzZSwosrLKoy9SHoI8FWjdesKj/azHlKI3hA
iuXF0UH1yLBMdgXoEAs4d5WI3ct2Qa5/qfnZQsyRA/swH3pyLHgTYMW34Rwwp6VHs6N048Vneg9Q
JNXnTuTyQmn1TnWSfqBMuFgV7wKm3O+aclBuGWqbfUJc5yhYz6Sld7i54zZHuyz9/tx2dKD69BqF
7XukYCBngMmDIWSz8hRHBhLK1ZBgRFg2I14kCLuPLPw3I4yC0XrKnR/GnxDELIaqRkHGlo+23mUh
9HAi3GY8jDi3rew688+55u0qxzzb6fAoGX0DHfKCuANfIlYPiXQKyoi82ZY1SVZeaT1Vra98Loh4
K/tp5RowPUp8oI++a99bpfORuOavqm9/6gkzZEtSAxTIx+KBR0Co6KoO8Z8Vv8eMdR7dRIHZQKoj
xwdOT7cOUwStg6d4WmrM1Dd0D3bv7bDJO+QM55qwfUlROCQOd64RzLRF910k3vU3eWpsfxTVtzY+
xOURH5ZTmilerBr5ZbF7K00o/YrW2SqmZxqJTRcb4CYVrshYJUIaCYsPNbEj3RkGDsObLYar32oo
6HrVC/qap9TASUv1G8PM2wsQHK/jyn3gvXksGg2BARb5y+yMuKVVVfpvzSjfxokNiFwivr0fsQkb
VbgZsmT/94TmPz2RIAIbruHSmFicPJayc/q3v7KCG5OFBgcWC8AKDsXcL0NRJr+el5BKWDhPEnLo
gdDEfW9jn5dI/CoVdyDpuUkFSv+FGqh3bHwTB7viKtUxb0PZlBdNMRkJolZaWoErAL9yAjTABRw4
7gluLaG7N6POvZ0tOhz00knW078NjCN9NcCrMa6gAX2UIfft77/4n8mnyxdXXxvfK4Pv7v9hBgWN
q8yrpO4OtGmHjI1jksatT5LZQeNoRqF2m6JJxQVgYxqOs6o9A4dEQ3EuyoQFQScHK4BypYR/Nyua
TwQTYMtk6Zsi5EfdqgJM+j+9Gp/CwSPkgLu3nKIAbLisa6ch41gzo/xpaJC08gOhGsTfqmyK1Hua
KiryZPE8fnPtFcGhKICCCHC5UGW9jw3Vi9rhctekJSLpF5Of+JBGp+qrjuV9oxFg+fc3zfrDlGq5
aXxR03I9B3OwP2+aJ7xUDJrVHrTYggBXBVfJjFKokmiZ5U7NU0ecz3ohUy70CKYux9IGjlNHCw3L
WZS+yx6kPQ8F2l8CYRZyzEJrkpLNA5PykjYuO6Vdy50jk5bAkegBmBRvZl680raeB5M5rqRFUuSG
cMS/P20eumHiUI2OTbkLI0BptQL//uuL/y5BsBw2DVQYHkzG/yZBwEclNX3Saw+63pq7OEPT64Vr
QXgBWG7IfAvbjIVMr5sJmKAXY+jAu6xZPMo4VyRwxSYP5uDeqeTZqsWWze8gXba6fDi2FRTLpWCY
6vlhgmlQqkMltPOP2ePOFL5/LbKcDzSAW+BAsP9oaHhHZkRIohfqkIM1MUVk8p1V6OFzgmxGgXti
iIVumEwwPLLpIPTikMh54SElo42aqK2OrkcusqvONhtHjb1D/GipiFheiEzKyBgD4YG7imnB934D
+zP90AO4R+H8nEJNkKIlelWdroyrKgpyElqWQtlM/A08bgAw+1jDxNr8/RMxdfHPMeBKsyIsE9GK
hTDDcoX+hyzEwf+3yuaxOSRlzg5JsbrvvGTCgB/OTjHeudK1Vl0nOErr/sZ1a3PTDNE3Z3LVQ2zG
KeoZI21mnopnVdTFKfLzW6zgXVIb+UsaebSNSfNfML/6vSm1xpGUnVU71EiRDfOHPspPEYcfcM92
Y4uK2M++vZSNI9eeAD44UBuTGQqssrRx9XVbitvE7j9krgxb6oDn4b7XisdpB2BD2hDF24gs8lxo
z0EXyVVe9eO9L6ZtJ7sThl36Lh0IB2kK51QYo3Mi7A7trJUfGsYkET/6POTTTeAPxDk6SBQDokTi
vL5vweoOmMelFF7EUVDE6LDJ4c6SxwvcmGHDwdaGeKP8UBx8UbuAnWx4ihm20NmsDga6Y30qQmyT
USOpIs1tsm/i08joYG9ybFbowqRa/tykkLMa7UEfwm88alcaIo7CROCuCsowry6uxgSzwZx4tegs
FHGrEc5VBs1Z9cVhFb+JpDn6ZfDMTvmhWlO6aGs9K2woyrq30XfeAtJdSYSB0otFJVaszR4Y8lxL
Ki4CBEdaY1LeZPmuiEFU/GubBMIdHMZve5ge6px0Yj1yaRLh0GNiDPTpf87E0oZNdliYql30owz7
n5qpflZED+ETDFwgiXDyfKLd1LZDypsiIyZ2el9utZRONK6Lc+OKa6rB4FWsLlVxtllrKjJItoZU
fvay6OiFJOLpv/ltveo7ChziV3re00c29SGGQ+oBIogIqEMR6OyIsVOqgx4WXK7Z5piHV2jANbu6
9gZ8/rpFg6laYSrZbQsxctf21oMXlG+B2oWE5MP1rn6Ja/NtWeBRU0Ubp5geomSAAVCFCGBq80Ik
ZnCDThJRPsADiTab2GtevXC8OJbGZkPfg61LsnfoyT2toZTLKf8Mn7bIEPrjVJePVVxeZqWb6Bgl
d7THfsvhrwdE6sZ2cNUAz4lQNNaNRajB0nZ3GsDJYAAFSMp7gu+YOGr8xWQ6RiQb9+EPkH5NW17b
KDoZBuG3eAyEKsS9cmH4J50Vnxpusi3xnAqL4m3M5bb2ELKlI4NrJuPPfVoapx56mqPh4Dim8SUx
xyMyS3z7TR+gR+SEdMgh2CFIA7Lo08eyGDhPdN/Z2zK6OPSWRy11ERYHOgNAbzyj7P3ppLP5lEqw
5HQ4axFaMImIpRPPXlSzHTU4BIkOxCmG76lH+aYROHRUXQEg28U2xvytuR5Na9jSoRMmg7Ci77O9
22kO4/8+x8Efy2wTBe5G2gzuOkXsgaRZHATWRQsxCCdhm0S/hCdBqEYU3MAqu7HSqt6lWnEjZexu
mkm3VhPpqyao+T7C7SGyiuKYq4Rx6cvbqLDTLRKYi9YbFT+ukutcpntpSx1C11s11zWHN058o9N+
EzRDB6KBMZBTa91ASbNuhGj/z78pZ4AUpbVm6g/ScM0d9LVDpVvmJnKtKyZy8sbvXsY6dsGXoKLg
ievkVPD8K7YaWd/F+zJKJ/iKtXYyRXOC8jAd6kBqp1gk4qaR38svWvU7y7+hqGMI2pDLQ5Q1JpSe
5UAA9G4l5PWDbQsfCTReT15hvca1n56ncIpWlszxrs8dRlOzfgrb8ran/zmUo7wLhUgOWZIZKEd6
6OZZnZ8yEsXW5RBXOAs4zikazAskOme/XOVyFRaGibAy2u8ygMMSlEUD+SFmpOKRvhLQhq7JEHJw
6R72ZjhHRzfLmO/U6TkLEn/txHycXsanQte7Q5UBnBsMD7eWAY+3hSF48vKXmqRNy3TCYyoa91Sp
IiQwSvh0UzvtEZs92KQBHEbHw90GSCWl7mTQMr34iY5rP3YmpvlpjUm6TXqzOdl115ymyPhVQ07f
5VPZn6Jq6lcwZMJd6eJWMg0GUSsFwxxQwtNoYmSYkKak9uKnIPRe0hghuB/o0FkCREe5u+4JRARL
J816fnA6kuBblkvkGxcTA0UCpXAzQkiWHKansJDGjRffSC6glyFZOQnGnpCchj0OqDdhP3d7Mijp
kusa+1NHGZ/2AcaPkiHKOplxhFLOxxDsk2NSBnCPUS6AESpxPG1hisjkxmOn5uDBE2b5GSFU3sOI
LGNtCowsiNe7i2GIb0ylUaEZi1cFpVnRGjcLAzhtUaKUZQczCxv2BidA5K3RYZFw4esHApwO36EL
Xwee2XnZtQpV9kGv/swi99nO5fNSXeTDTIzhZO9Hk3Fe2LVvQwjb0WPcB5M7+/BmtiniNgjQ5Gqc
EqCdqE1Qnu1Cjc6mKd5HCKpmp9yNTfpzDkOsjBR+YGbuWlBIM65rWIyI1kZXu4MftVuuciFMK4hI
BvllijaQGm+MyLgz7BqSCfW67H3GX+11qZOameNjDPM9pl8R9SzON0SuLNW8AeC9dgr5oI7PhUOO
+AVWf8Pez7cgyjF5lAHob96mH0TccJRBO6dMb66yzj8UH1axz0kO+PYQNjFKxJkfSUCMCDIg+HBB
zceQOCeIsbi685OqEWpOmZ1J3EWVhQgR34poXdXrtM5wCI+mVd/zOR3U5xS72pXW17RW/M4ikpFh
pa8+Fm7/ENG5i3gnMjCCPB33Rj9eZRcT8Zyn6Sq2otuGMPQdBumLZmshCE8NMoJG5QPgCgqNrEZZ
BpHy26pCOCUtOGdu0d/Wk8TAxsWAoEP5mhCdzJo38d6v7xrdJzRdMqs0L3S3aEPc8erA3M2z+FvW
GWuVEVSvXdMJxMF10Q4088fgwVDp9HprzvWlFvahmF2EJs5haaCFYhv3rbiHLXE/ks28G1pYXB2Z
ddmCpik9INmVRH5c9Az8Jg/JMepwkerLG3LgNzKznjIFaFZKXYNxrb/Sa2zco56ixTo7JrwpOv2h
RfnC/8cjWOUsioDgBBx79Drd1QEomolXcGClDGSQZITB1xCN1MXqjZCRBRZJGblKzOqOInpcLWDL
FNCfiCF7FX63J9boDWnaMWS+gq44HTd6MqIk4qLbI6nwVMQT1VMRUhe5CAasXkokuvlHq2m7NtNe
lw8InQBCD6vAKiaMdpz2qkQ7NvsDu239qmrPBT8IbCqR2gk3qj5v6+YpZXSNSIbaNwe0SRLa+kgr
z3GDHY43isdstu5qrbuNBSzooIHp3Db+VQ9jSLXMb12fW+frKsU2uXNMV7lJgUv2znV0iKcNp1fd
gA9tCm5HN/J4Qic24SHwHxqgzxiBiU/ALfj8oxKB5aV6Qu6XN+CAOLixf+6UFDVWUqRAt7g0mznd
0iJq/AhfRLfeEH5q4W2J5hy0+hnLj+9Kkym8yXRfIt/ZENFHTT7Ky1hwrcGcEDgRCeJjh/IeT9YN
uw9SF9J/Yi38aRTcQ1WlcmBv3Vl8yLH+OJSz/67n+bdhIhZQ67YzogfXyzEhrL7SID0aCgAhMbpF
14ux0dx8DiCnlrrGifq3Ej0+PL7suESVvl7QfeSyDG5kU5EYhqFJ59o6jcZh1Fg6Pvk8G00bN9Fg
IW7sa3vvRLB1rSn5XhARD6YDkTLtWgAEbmyG7stva9G8CgbjyUu9H3hI3oFBbVW9RB7oVh/IV4dr
xR1Q0qEy/CgcG4Vknw6AeqdUqd9/72UhD3oskw9/Sn94YfRVRG4NGl2hpO4L8n8D8peM3RzRyUMS
h1/Yopsgk24ibwmx1r4qexochVK0BImsh1rslGhF9eOqJXFm2mtqMj4kjdY1/Jm5nGkVlL4+sX7E
KXFEmlJ4LP1RFXFqhxF5nGVHcsHgXxfh1KLAMNRLhc/Mc2FCTUJOvQBwC25tqqpZ4MuTdSPqGwwV
4JWGSH4p/HKFM9sj/o4WCzUFiDz0k4HMPiXcXb2Kiz5HV06DAewv/Eig0qqug2xVIgyJCzo2rkPd
S2U/GJqN9vnB9e962e3zkjxqA+7JMW4NyFiuxxQnzm7iOSI7O37ubXy+BueU2OHRsE2CqluR7RIX
hykb4j8iXe1ukO5jV2G35ChVmdYNoN7Wr1ntsik96Ng1KoAX4jn9GnoyXA6xqj7Y066KoLTquI1u
bWtjdjzFRRGLnSUnUeFvkdNOmdGujYJGPx/p9pZLsBN23DGo3/F0RZ/O4iZj/r6dCk5XdqQkp1ms
bVT7AoBWbykO0tEmeHK+GLMBAQPVRS/94mhVuliVZIiQwGrcLAJRUoJsp6c16jZIPbXifhlwLk2u
iSFXZYkzuU7M2UHfm7x8tzD5C0t5144s1EV1GwjmlU499Tuievzp6mstuR42ArV4Kuxjoo/oFt3P
EhnErsvFmVhopuQCIL+adetYBj8JRgV70E2UvsFhsekgS2q+Ne2XLHT0dT4OCEsU4kNyKZq/1sP/
UNg3wkd7MLGFNvP4XaaE+zkiZdFhKptllySGJUSyC+gBy2bRLC/Kk0jWR3a0q2/X78vIbZ4567xu
fpe+cU50+TBgEr6CCg8w5qeKpVBsaj95X2ArlKKcq1H/UwTyfoK3PZbi2tXTi50VW5G61zEYbhvy
MjzVv/ZAFbDG0GwpX4cg1LA5UyovNW52a8SyXPzST2o6fg2jhpteVKZAPnEJ4Ryfqpbzbjn58H2+
tD3TY6aZO6VAXFZXas07u8YJqzChLqXPdshXKZP66Pdw6IJulanyDlMkkxA1FmKuJjLLUEMNivrh
p3CNEgRcr/fZ/JIR9gIn1r9aySV29M+iZ11qWrQbXHZO/EI/QoUcewKuq+5D+1BHspeGP7WkhKrM
Xf49kjaacQUlylWaqF5q50BznpZJ7/IMoVowq08AnRuG+U3VHHvBbKIVVwZNnCyqRip1dqbeQy4H
//o4TRgVqWG8pmtfgz28dcH4ABzGwCENk010iF2WRwWAsbwNWhOTCafWxYIhaAxYGPnwA8En97Mu
HlXNDGkz3SyTi2WA1Tk/Aq97WrRERKSFKw1SIzkx+N154QyQKF+iSYPSEES7gnoY7JFrtQENV1nm
rBk18uNTIKg6w9FCJ/zvN4jZURUsoOokz6F6Iaue3lnV0r2FnwI96FFriovvKW0vG6+Rsfm21Exx
qMF4gO1NITQdLHXieVA+kXJnF1WPWQRC5FjXKL0g3hAK+1KVlkHpudzlJLJfR+pObwLwWSRexrOQ
Ljaeqc5cstU4xXCuo9oxgv402+G3mvXFEfwUWd9VQ7JffpajprqyYpJK/N2Vxv+70JBET3jKezz5
9SIsztU+zq4PbEfCS7xfMCCyZi8L3jyFBoRTZhJq6gL/zF3rVHurgNyiBO1hPXZyp0aYUM2YeXk8
lry5IG9+a2luZe0/I31gcAGWAaPevE2z6G1ZQ7VhjDsxNQhWRLkNCVv1OhQmyqNGSeLciUjHzAsv
i5DWUwJ8peYV2mcGSIGKyd+jLaHMUCvTG7IPgCNd0gcvO0XPQNuYp21KoTQlproZL8uIQ+aYElTk
hUbP/ZczEww/2Zw9gbhDl/NR0FLjv8myaBny1kX2bYniI87HS+zPyC1DY5l/22JXk3O6XvSTmseh
alacnHlbnGdlJpCLtNhV095GD1Da9A3qZSWqC+KJQqdU2cKMLN5gD71bVIWqnouVFYKVI39VCsSF
NuIQppPZCZBxzVAb+hRqTewfiUN2UQVtizgANk54a9XCYuxz40z2gxkyL9O1edzZiJ3Hyj5YhJQu
hAEo9sxMibkfrbDbfDSNRiosjVosewqU0P1AC3NQt4yd7k33551qZ2KlrbXb/BIJqmM1/Fa7XlL1
W9j+BHMTdrIap+xTYZBjTw25KLg5P15CvHRwcuC99lKkwTpaH1WnV0C/PTpRGTjH0fXi9fIVomEC
9sa0ry4jF1740zLBKNS7OXnBdfG1SJFZc0bC/iW8tMQTICU+a5065oc/0y5lrKu4BE/3Qvk4aQzO
atyL+HO8BWhDKhO9athqLmRgNC02anNaiHoVGvXjnLk1HS/NX89j8Sv0sT1euhpCYl6LpVhBCXUp
Cg8dbfSt7qj6tMhq6MiUoqM18VlXmHRu47AKtrRynPRcgCBLp8h2C8yv05gam6LJP/ssvlWVk0wp
0ahtd1kSoyrGgpoxefWiG8AwARrR3Bhx05SvdY8AVwB0uKqQcEwby/9QEg/MvW1TPCaSBEJTin5y
hY7lFGAZDCy+5XJp9Bim/5bFU9lMvaB19sByDRyWGheYtJwk6Qc45CKpoNslWUw5XwATMd5RCgei
QL50Bh4aNiZrsqmTJv+GOgq4G4hjb/jgKXRgthLcOvipwiVL0ICkEjbG8MtNkr163Zc9MU1iPq5P
dss8hIyQg50JRkqUYEuZqUceVH7nl1cigejzc2Jjj+t5RXDDTBPzRs3dKAx8sSzwYmdHH3W3WBXg
dUnw+QzKWzqIpXJqyGX9RJZAwAHMu8qz3No2Mjyr2ssWzEOrUN5NI1nzbdzA4hPPc90SxeM9L2DC
gmNo7RzCBDKfFnOMJpth2xI4bSk90JCyjXo+5oqNJW6irHywIt4cyWHjkqW6a6/S5uhOU5RZudcj
1/iebQyQUg3pae04TxETcKL15GHqeAcKbDAhew/GrkwPvbJ5yUV5q/U2HiTu/MMbvxaVelCn0Et8
7jlm4FuPJtWp4nOEUtfzBo4Cia7LH816rYgBHR0RMHy1zgYWURkAQ0bsQ1ZQc1zH5C7ju270zNGK
jZq+6wL0caDcncbqpWNLVshKTgQnb+OhpjMi0pZRDm//0kDju/5kWf3LME722uT5pGkW7xePpYBx
icbUduytzTROWBzXkG9HGgzhpl9pVR7nTKcEdOXKForqq4B62GXvc5z/MCO2CKZzuHVKnb0OypYp
IGdoiHRI67QriFxj5p7iQJ+h1NkPuWJ8ZONwVzemZF4T39keHKyGzOlNrshTVUjx7rAqAWe3uHSe
Q6JaV5kEfatBSTe6TyCtolx0rkfn6YRnvDyhBPjsx4H8EhS2cHNQvRQCy9jfU1eZv+U1agynwQWo
Efy8KXE2rFCIXSkBOYo8FLlw6eaQ9rQN2JSInXmbHGthMbTG8CPp2nUfc8mi+bBMBrKkIINkcJKr
mdjivBO7DEBqhx+q2dq3ZuvbBUDhUddUJa+L8Uqc1rdaOTypc7OGgw5w359wqEJGrlr4hOmQMFjm
bZj9KvvXZQtd9rMi+YhdmgKrgktpv2Z+vA9i8IElrXBqmlvB7HVHm/+hRc7WyKuHqP4avP5HVTNX
9xKeWWZSssWw6vCpRoCpgs1tRU5io1msQijGqxVufuCvH6q7K0L/4MVkIEPUsQoXkCfc1/JsDpGy
B2jBa+Av7+zKP2lasM+N9OdiypFr7HC5gqbREKwaRfoIA+/qd1RggUUF5rGdK/RLYAqwcDpGGd2M
XvwG4xBwb1otMGfFqGeNnnDvDyI+LMZQC9NrrImr4BxYiANq+Je6kGi9MP2C8kRlFPTByq7Tr8VY
yHE5UfzS2nACv/aJ/ZW02bMyMFLHpl6SDO2XzadXtreQKD+XcR1sv/3cVq/Sow7CdafC20X5NkBG
U5yhoYNt2TLZjdTia7ryikTzuAyADRX2C0Czsn3/ghfgfQDdb4sog602hPPeBU+qfZomynviHeGn
KrnZIJSDFdVhrih+vZ3fuqlvrmWhfS3gsOkqOTG5lCZWL0xIILI6PHejhQlfNB4ca2WuM4TwZJjP
ISrqdwPkt/XykjIYHXA0ddd5a5RqEE+8DOxZdfd5ueH1MIDMO+Ix2/SsuEqoFw5L7bf0bqVGvHaw
lR4zzcyNHTQjAv1XA/ERYraFQRMU3XhPujzm++6rYbIlwzb9GSlKbWQ0W781GZFSh1iN9+jR097E
Q/XaGV69Ybyz9t3uDq4ZRHhlJaa6tElZIqH3s3GufldM6SHPsA7QAD8VvF6219aGc720N51yGlvG
qH1vfjo2Mae985k5E4pCZSehOhuFjsacgEWLH4M1CWSJtGwZfyyUfFZRQWyoIcng3c+9fhuV+PQP
Fv2Z7dQ3uHWyjRbih1oQSQ41zURXo6rohQCXtlRaQsbv9X3S0FDk6otGqgLo+nsNP+K82AYT9see
0T4s/l2p5LiOvR28eY8O0MS7j3Hr1oUa3pZWxFoOcJWeEU6bjKzWFRGghuleFTouS/FZaM0P5Wil
ekYGH89oWg7kgF2Up0gZO2cJ6AGITM04kRLQ+E/Ylr6hIkSHyU7Odse+csmlfl28DzN1+b52nnTc
7OsUDXGr3OhwEsn3gQVNtz0BYv5YUBaiydggW0kj2jyX4PwIT1XETmxt1C2cZapi5odHT5F5SpLv
GaBAgqHVsrLiJSPGlbHAQqFUjeeycmWtoBp6sAV7AqO4saheMjv/ZSn8VN1lr5K3eeXdiIpxnXR/
5WONTAaKrp6TpMtLL+xPM54e1OOxyD/ZRYw3aYsZBri8hzwNDZCJmU0tqA95pnb9iISPA50xnvpj
kxJtQqWxqlVlpW7zUhErOH3pryfBol/citR/PeMOB1ucknnpADvsFVAep6dZbRTqBEdzRA42NciU
QJKoEkzZNKXbBNm2tK2T0w/TNZDw3rw7KtpIa1wKbnxquBNSldqegu/xurx3J/RqiuUpexjXTe09
LifJAMsHuyOdUp75flJRifCKvrsYFuYyv7GDEM82tqj+Ni36d7XXLGe/E8g7C+LRFp6oTcInVmw9
dJyVGcbfAT4YK0ePT0aFt2FcVG9d+TRbznVxkFJFr2vJj6zwTyjwlP2ghbt9GL52d3obvVea9Vk9
2LvULgknrnigqqpYDhvNQw06zzsokV6gSlWFXph3LWYJK3sYjkkxHpFJ3UPRf2lHf1qhrr8W42OU
M0lGEnGtTdNikJiwdaUfS32rFba2xtg/bp3nsiEgcEEdDAMwwHFQNpqh9ZsF+f8djf+Fo7Hj+DD8
/sf/+p//l3TR9Q+6JShq8Y+/Whr//lv/mS9q2P8w4I0K+IC25Tg2nsL/mS9q2v+wCfj0IVcqPFVA
zVLW2tF//LttEjDqmcjbdBPaqalb/2VpbP7DsfD3BZj2PPx+feP/xdLY/IOxqHNZhmm4nissHRK9
rVxx/+J620mrrOq+n+54pf2tURKS0k32eSAJdB9W0fAMElAcezv2OKoc3O4aCNNGF1f4DvVPEIry
Kzavv8IcFvnkR7vAKu5iXNGUC7hjFve57ms3gT1/xGRl76MmG46Tbx8Ysj2PnjfdF8k83fud5+7+
8iAuvy2H/63o8wsGL137H//u2Fz4X5yI1Rezl0RX1jGOvq7iKv7li9nFXJFb1A93oWnl+xHxvdnZ
v6TdOIeoC4tzKUS0MaAJ7uEY40bQtxhUjpNxV0X2F7QyQsynAdOxarrFA03lCGjdzjMH97ahx2Ri
21/IJbchO43pwVDCexwDstvAC6ifoFwir3wsRW9cRV42a2oCiCtJNWBHVnR7Vy++uxLhUaPmALPd
bTWcD3AUKZKT1Y+Ep3fIgSbRCpX9Hm7dyQhOVjReAk3zNm0wWM/9xM7vQ5M/RVun0MJjMXvaE4l3
1qFQVpZhiJXq399T9w//6+WeugIjVtNnxOCZ+h/3NBaR5/pzdxfKudsNfRTvMCvrtyHb/XUIdZoB
ORMybXOxMUrCoko+unL89Oyw3ceQck9tV+0yNP/3w9Bbh67sejJJBqXF2jdTA2DrZumjEeIkggfZ
M71MTVqE8xZmHVY9mUsRTgj3KWTvD21PFhyD2BzE+nilHAuVEuxpyqLCXWVpyAwqqoyVMPPyzp6M
aF87QbNh0RHMUXrZ/eAE6HWHLtnUKhFsNkfjapEGyHzq4kVu/jKHzmYQ0BI7p8L+xCjv56HnFI6x
b5llh+TLeUwR0xySqMtfzO6udvDusqzsKc7d8ea//rE4689zEv8LurHx3xevsC1dkCTmsoYtU62B
v7zjYiaOFs1ue1c4P1MofCcvbSxuXUL6fET9nwRmfMI5wb2dBjvep+QkuEGxrc3o1NVNQjC3Q1q7
rZ9jZBoIw/ek1vh1rb/8i/fmj6WIjE8Y2LD7JnsM/1Cv1V8u09Gn0MZxsbjTTa29wYbqtnBzZ+tE
Y0xWnuv/i48z/0xNVp9HZJkusFUwfDKY//nzKt5/WTdRebdpNSO614yvuktpuzWTjrAx7DvKAabS
lvSfahYUfRZxWn5fUuhR2fS2/oiRwOyHL52l50d9pCStxc+khuPWxTghRhm8pSbA4yLQi20Lindb
SpIIK1OQ3qEH7u2/uH9/8KrBMFhrJgAZjjquOk3++QsJYcVRWOTxnWNbHyKD2iciXv7JMxq2q7Be
h26qYz3sDNt2qLQzwfbZqcFthwFi/RhTEWwGPdp2hKKtrJndEPecy/KP1Pa/aP/F0YpZgrOhsFd8
H0+TLLp1GzU7s2/Y2RGrAPlKSo3e5q2qx5safopiZRs3UrNQgMS1vWsbkd3pAvurQCbi1c+RBEbR
zWwE0Z2R9AIANPP6TY4ixZctW0DV7hgd0V466XSL2x5CV58gRQPehCEAIXGy/+5a/X8Tdh7LkStb
lv0imEGLKUNrymAyJzAyMy+0cnfIr+8F8HXdtOq2qgmMIRmBABzu5+y9dnzVBHaXEHXNuk0gnfl+
CAxsBMQfubkkiJ6GQm2r8vo/73fn/z2QfFpRaPPwf9qeZ8/n318Hru62Tuk4oXYZSbzFS/ZgaE6P
UVT86GONgbfDXNQLH/BbPP7ODD/9YxUGMqmq/2wyClMis91brKX0/WEEEKjmhc/pSEMnmZ/bydVA
O+Z322ZXmK2HwQTknVb+bGof4xv0y/GxIaie1WXOSFS69qdthNh86me78Z11LmSwGbvJW5lYHlI4
JOcpm9o1Ol7tQE7rS29mNtCWxt7Hk49mtGFhpDl6sy1ZGe0T7IaaVvZ7DCxUqFzgCpGjQAuIjy4b
agQQtbjb3pMw5fDuS0eBW/5fMgtMgtHZhX9fpj3Lxi7h4ZUIDCyXHhOdv3exK/xEF7GyLqoIwZ0Y
uXEipsY46VBuKXInxi6fXH+/PLBsKKuDb9Lm5whNG5vtv68xQu1XPdXir7v+eorjpXAzljf/993I
kkSH4JHd/f2+y8NhnvIv/nrm5GoaVAPfXnOkwJydP6XWi+KAHnf71wuXB77/5fIB40InRw3qyPd9
hD7wCf7952OQ8WOEXqsfZExe2P/vO/377P+8r/G7iPzx+P0Z5lcsf/31YecP9/2Zlke+/2lbF7fU
WCMdbnfAYvVTNT9teQIkfV/73vPLI8tmXHb/8qfNKZs115hr/M4gDX0TyuisWeEpMcxgj+65ki38
Ioa+LhgssoHrcKu6tl31zGPvnTP9M+Uq247qbdT6f7rKNg5tZlEmn/7RBwV4eExeVRZ/5oMCUpkN
X3WhO+u07eBh4achj+zUsgJ/C1u6XTQpH3LpEhInynczYbpaOdOlbHVifY1o15bFiQt+/dAa+OCx
OG4o/1gPMWFSD7Uiwj5qZs1jaF5Ns68wgz71GpfzSJB2BqVF9W677sOEVEAVarOu4SHy7XxrhoQU
wrR+6UuG0bbjPRKffpae/mF2RkqUNlnYHI9IQKmJme679CFdJr+btLtSTEsviaUd+Nlg2bni0egg
8tAZ2mRpjy1Ygd4qXIWmr9V2BacBnkY/2ZlW9YxNhwsSwCNO3594Jn1wOWtnrGHU4PR1LGlDgIxr
VJDg/Kog4FORNlC4PjQFIBtZVp+rrHE3MqGhH9jGD8xq6Est6IveNYpkfNIUyo587mICZN8LV2xk
KcwzCmYyjKrsB1wOzBAkJIEB/p069Ytpi3ZdueZzGolL0MAdnoICAxrK4lrWuwbtwA68o1aGr0Qf
0JAeEtxO/aZsu1/eMKwF6ak7ZeTw2qrGuln2z4zSYljV1k6NtbaKLdrdUqwGzS13PqrRU6UzMhpr
BpXkIOq91rgnEbvukSv2KWs1AntjIhVTYM5ORrI9VVL6w7icm/y58ErtYhInMOKK2tfeAHIXEdbo
NfDoBg6w0hc9goVz0dIxKDvnMMT03+xplYhIgZ9wuLzHzblx6I+MXXhoG2RLIqNUkqhpfDBo0j6Y
hOBSoEiZ3RQMxZn3ZtCOf6DLiqo/oYczoA81ZbvxKF6x8/VhJTrzIDzNRBmBPGoyh3+8PjvmyDmc
9LdbtdtqEN3GsdPnkvjcM2arI8ZyhFR9A7+U6CQqvF9obM/57J7QkmfKjjPh0TiXTfZCJcNPIe4l
dpk9GP1oPpCyG2rGSeXOfUjj5kZ7FQpICz1Cdo+icQXBed3bpFcvsVWbINxddxMJdImOCYArTTpq
DQZm8ijYdo0doUIzNl1awm6od0S0RLNGVTy0eI6RkFKTJmDaeVDY1VfplP9Gjo9kq1Y9YOLVhO9q
VZeew6y7u7aFAkLUk81nTSA7tHynjy5iQZ0MSg/Tgx8DzMt8wITGuC1T76vTohsDFgoDmd2R62Ss
7OpxX5rWcQxHTAuZfiwi5FO2B/uNTsGTXQGSQmS3icPPwtUUsOyM42Dwt6zWFeHt9dZ3I5B7r16a
3yyiAXQGROz96Kww786ZG22/cYb02kobWE1ri0VE2XSsB43JOGte1QMf5lQeyno/Mb9E+li9Mdmi
1Re8ERSbbsscRIAui4Mykf+kKbV7sLx7KyvQexTIrxqAQlygnQ/NZ/8NTpdtgNaaW7tCi1Eg6HkY
srPvVmJDHphB2dx+AUsZ4Qsvy30HdnRlAk9ESOj/6WVTrZB5wktJvBPLoS8nh0gy7+kERh6yf+2O
PZHRz43eO8/esRQbVvVEtKY9YWxLL0PjQ0OLSDUaB7CxFboSfRztE+n2KR1cZz2ldvqU+8mmM0dJ
uCoKRmEfWpEm/ACW2LlujTAZBewDXo1gO3XUCuFNrVqV4Ten5ceORKufrXL1HsvsMGQtMk+PkFjU
a2IdtOo6Oo9Vo5mHIZSIv7Hab/qJpLLYfUJWRBjMyKIRDNpJjNBqAgJKRx207ECu2842aCA2mCI6
2HQA14t6hZrWeUl08h8ZD8mgQENihwU2HVG8IA9kBqrslryXeB/mYbkznJ9t0J1NQIQPWWm9OqZ/
9kJ+4UlhSepoV43hLHdNphez8Sq+3ACIs8JB31mfnGDdLm+T2fg3V0ulicieNj2zapp35arubYMw
72hXECkwBHpJRG9bQ9viJp6Xe5Ppz7icp48Ssw2xeKjtg9SY9Tw/RDNcY4bOuph2lF3brefVWxB2
8aotEEMmcU7WQwb63U603ZDiswi1YaSE4pcbPQkOvWUwg7asF6zGMQUczGW1qcXrsVKv+AQhJBla
gy0PXWaggpMKa2dHYeLRS4eXtCOctYovehf+acvsjwEqASvysHcmhMh4MH7os6fBiPFVJjbdqQSB
5kM6tJdGRWJt9y3qdSgCyinfXVEzSHOQP3ROh3meVVPsNIeZiBKQf0l7BLborx6UzziGxg/6tKTE
6nZ/6qJAwytRYTaZn7FslpvZVEY33Y2HU+hMHQ5zXja/HvwPnfmI/91Nk/asBnBodZd7uwgN12sC
gGh5D9mPczuyfW+4nm7tQsdug+ryNmp5ifif9yh9BHq5+nIBqtKvN+LroCp5zlsrXFuB0D46/PzL
e3lTgcSKa/iTqQ0VSayE6LZFX53SmBCiycs/Pa0Wv83COLmJpOdsG+XGN1FWU3aBEqfHJL3obfFT
c2HlzU9l16NLyyLKI3E3snrrs0M8TeJJ2By63+/WXaCF5r9MTwNFqev6TS99dfRjDbQMpZa3sA5+
wPcSv/U2u4CEjn/Q6KFPoEfxuW+Vc4kyLhlkE4w/wf5v5myd34NHzuvYNu0LUx6IatAFiYYK9l1n
GE96G9oPy9N0+92ya/trJKpvZSWluI3RYBxnDCeKWJHcPdO/L890JvsKI898byFNbxJvsE+FJqNr
vM40knKMoNPgFSINbBy6kVFCirJrpS8BfcGdOY7m3lOu9mQ3JpHp83eBk/kg9FJ+DRWeQzH58a3F
P310UXhvO10oVvD+67KDDBpEXK6a95yew4bzoD81WSOujteT7amb4nPuiCxPrd2kBaNVOc91FuZ7
F2DOvqRD9Zxbil92/scBs10/9sNPDYHYykfqe8V8C2RcyzXsdJVzD4P4ZXlq1EbPfTqXDRrd34ja
qUClKP0qrIIqvtvanyS3/WdH+lqPwavsno1wknsU1vXe6JX+HFZoYpd360Fa1a0P8D3iPRxZuKjv
xvos9ca+qnEgOEMvql+krmhTTsj3nLHSdEI/V3mlribVwe8nlNoJcE7+lSaqRU8uwnOH5JLICt1f
hdAGfgUV68ve+CrmSBHb7qvLaMMq6SojXi//gjyHjgNOd410nftquoSuJy996xbrJh29LxzV3x9F
tFRXlRdcfCUS5DWtJNnA55pM7+ccdvvlWUz5HJTucX2tBs06L0/Qg9T/HLXn5fO4IYEm5Zjo1yy3
Ia1Ix8KJOklyzKn7zd+5iGe9SBWE17E20rPeeMG6VI6PaI2U7vkZ1CFQHPtYfRk88aaNZrpR1ah+
ShCCy38hqKxYseg0bjnL6ZMKvHqD0Cf8iDkql/eQIkpW7CAo+LimTsU8NM2L+w8X8ezyjEnx85ig
rB+zyPKhotL8Hu08/ijHdrv8l9DyHeht7j5JtYS1QTMdOzpiGw6m8UeK/2l5H4yNAKToWD45o2iO
EdfcretqKaao8rC8z6INjVMxPEkTez0m+GaLwd18Z3oAuZpfMYsU3SxOiaepqe2Dialxm1bYz0yv
uldGtHKGafhM/CxYO/qYnBqnMp+dRv+FTHP45ORBChu64c2Pme3rSOmIPuEFupmfqUs6b7lphXvd
ZWETxmZPytlpeaHppLixqWscuZ7nG0sndsb1y7flwRoxDgXU2r1iwFPXoXaQzM7vmmbTc9/r7WtK
/sHBgfi8qbJk/HRJx2Is/FSDKEANxtUhyPXmzaTAt3x8pL2EdI8F0OcoHG5GTod+ecOuIzAccfZL
Ky3rmFR+ulnuL9H05FL1H/VYMTspU7yAg2PeJ3xEy0ckGwtsUjQizFaJ9ehEMQKZ+SO6mQ8M1Mv9
pwQky6kbGau/HwiDtZm38Q8fmviODvW00wOXqHjC35e37AbIkv6UUDhAiPqkRoAegcsiTfNl8FiX
5KM3sjEea5lY50n1mCjn7z7UABtkMN2r0mF9Zgw4JoZg+qh1pvbEgz3S5pgTXcJsM9TCPCapXby0
vvbx/alMDrQwqfqbnjj2xdfoCywPyHi6ZpFXvmEpqA8qgLVsDm32ifR5+bQtbKlNIxPngEYMXJ0Z
UiM2q+fvvSNbbH5RLRnLUaA6sSSqfd47wmjfegqjL57R50e4Uv33D5jjT+VC/9OPGtT6VskhM1Tu
my8Slqd8Scgnxmo5xNqoD2/LYTeS0/iTRAndjH8NHZfuyMjIxbVNgcbQQIuNBKOq8xbldl4fROr+
1Iy03heW01zQ/DM1QZa4c21gAnUGvNInlYaRsOOq2j6TM1odUs9SuD5YrBq2set1chNE0KKeD1BB
pGp6HpWwL1UgN7pfB7uSFSyXmC93zLRHE47PxupxPHSyt9fB4I5EpWk/vTkgRxqAiorer94qPzgk
aQ/kK2ys49D5e1GyBkw85V08i1V1ZCPMDhIab5PZvQAk+UkZA0ut79xbM45WJmYItAzK3MYe56h0
arhGnUBoqLLmFDYeqcXzJiogf3vUk+YfjQRnPyHmd/kT7FpxRA14EkMT7/w52vnf+//785YnLxtr
xvF/32zteIcJ9bS8bHmD5f5piRJe/vz3TobxYFV5gDPRAKLlkTaxzlkXgb6qIbtrEEsmX44X3ovQ
Jtglmy4r77gqqL8krIBiTU27ylf3BLk1HS4mxEW+Fi65v7IF0dXMm6zVmevWHXP+MoOOGsr+2CvC
kgXsQMcn5c5nF21z99NT+khSh6Fw6ufqASUVUro2b7kIDOnG726e3brfT+hG/LAZdtVjMW+Wv7KT
TnFqD2fvJcv7lUOe0VHpf6olODyeM8SXzRjQqXdgfdONMbdBrzZxW4ybpOl+JDKqTmQkZyjl8BrJ
foOg5lZ41tmLhNwtu4ezTG7MrE8JHMTA42osGNKme1u+HNXR+og5t9DrueSIJ1zZX8RFVidCIoGa
e8mb0dW8t1SvOoDolcx4geoF+8rQdbKilXFOjErbLvctjwKUmymU9Tpu8f+QrrGKPYFtvfSQo52j
Wlmr5YPFFnCSqmYVV0FVmeO8NIwvLrYE8Soz7rak9hgXYbepzO5KSMG6aFlaeoG1Meb4cd8nfrwe
kXlWERfeqkQxG+KQPoYZbC+qV8738fH97g4asuPyf4sEHlRKbjb+enUg6GovaRnuJwMoQcRQRYtF
z1kst+3adSg5oM8l7GHytJXbgdfulHhq7bLd6TGNVDhMw86U3tnVRkFUd+bBABE5DZE60LaT6O+J
jee1any0MEhUWSzaykmOMemtRyPQxVF0A0XIDp2W42MGS+feXl0DTzZSc9wYSNqP2hD+6qX8nXoh
VrlWZLTXrKvdlfVOVO4tnxpclUN/7+aTU5/PSDnHgCx/CTpnlPi1vtyqGBq4ytxpXwrrjkbYvYRY
CvzWe9SA654mM2d+iN7l0PLSi+xx6+UysLei0Vinp469Sb0kXSdG0u5CT+xl6/YRCaguCuhs3DkG
0QFWZ7QYTqcUSHV3V047wVa28lMp7fp5GhtMIKg/L8S+WNvUwqUwwmZe0YT0tiGKpmPXGtYxxEka
jHjgkyFkacylYRWMGvREqypvqJ+2JU6DExa5Sq8bFHnja2T34SOJgnhH8hybkZ5Pz1pJlZH/UxNV
Qc02i9PkaIx0OAgumx7y3jD2Nbq3Y2wHlxFdMHG2RL+gpEd42TZVvpNWdkrn5PhlUwzWYzAzW8bK
PPvzAIZBG7Xwf20yjTzkvsKvrXvaryhL3pAMYguymvBIPMXdjbWNzGAoGBREPL2RR13jlPcIOvcz
fI2D+RhbZnOcgRJ14af72GKhs2mY+XNedwluIQgPnWmIXW9BQp2hEf9uKndGcRJLg7a0+gpjhHRl
NZaz4Pb78/eSM2DocoKpaszYdZK2x2VDyak9Jt49qLrhIDlBj0qlt6QEr5ibePuXuxaX//JXF6To
MDznPmmcgLjicfFEkLmOybwB3KxtdG/4ARouJuVBgFpFxS8xca3zNoSaBJce8f1ynHsoFhkNMSh1
kAWIxogm/dD72XhyiN7IUjy5kByZHHlcRkHftd+b5aaOhgXYzfyITvncrfrq0M/fZNkUwMbXYUkw
zULimGYcRx11YH1KoJ2GHltz9OW16vTXQDDKxySxfG98VNbff4X/9RdvhrEUH+k6S1V/hHvfH5e/
QGn+fXN5QK89Iq/ceh/NkUXLZskJypriLcJctQXwJBCZsykaxrGQGdv3zeU+P5s5b3E0x5VIcSRv
g0TSFC40CGaQIJb71kZoxMPJIohyfmlmMpSQ/IKMt2gGAArecJhIhfSMuj4ZgZ+TbVagiKTrRmnU
Z2w3iTeC8+bV5nbqqztebQo1tv4UqhKTalhXp94gZJigvG4TzT1YTUEDycXcKGVfLRuX2TqOtqT4
3iVtkQUU8QOqlPNRsXyTjATaXchyXdf2peW32yHJPjFopycHoHkzGqDa53FqGbZazs51Rc2QRkj4
SHmtfaDrkW+iuCfP1LaHI0IX6BZBTzbVFOjHNC0AcEh4CFrHoF14nGpmqWPaXG4HLa6wsCVrqoek
p1NVI9DJWhVNAIlTlJvcCrkWQ0c4qtac5dke7Is4bF+RkFZHPEjVcRkOlr/+232Ry4EIOpeOK8dF
qyosrqgNgJUW6SaPRbzKqqw80ysMwIf41ZwojslNj4adB6ec7i6LMbOyX7Mya7b6kPq3AUBLyzL3
kx4MHOfAdihMw54owrA/YPI4N/SkL+2QkHID8fgBqPLe9absjNqWQ6iRQGDj5mdQmJeEFutr4Yjh
5HfwlLKX2AmG51JOwRUE10Nlad0xDWgIWjG9JZuWOABKQ+4IQhxvaD+xdCkNu7XvopxFBgW708Rf
gyohphZrOsBoq12RufFj0WcFGmuzUOu4AGcNtIjliudcUbzgZaTCu0GYq8NN7Psnz3FYRhl6uI8J
dTQJFXgsREmV2LUeQ5/MbROA+E4k8YNH8eWHEeD8LZp5tE6BoTtZl50NdGJkvgH6ds08O5PzPNGd
8c11V0SEznXpb6GH9WW5RS2eKWDFoJKnQbaSgWO/Y9wFtuoZP2EpuuT0GKgvzCJ5H+xms9zv1R1d
BDM2Dq6VibsoxK4ClPkc9NWHILlpHWQWNaVGuXtzRABjghiqdUe82/T5D4Sk5es2KuV7hedkPUQl
TaH5UR/bauOguLfqoNxKaBA4LYxYO+ggzrCWj+Ldc8E9+UHw1dgY5RGDYtKrsp2uE7skrC1mu+FZ
XTM3lbdlY8maWBqmsIe0gVPCZNH4VJpAPFA4r1EbtiwMmHhIJx8fW9rtrD3ujdL8uzXKZF/22YVG
SrvRqth8ROYPCj6Zik0M8GoPd5lTx1HZUWb2+BTnQsPK4o6rcYKfgvZLsasl0QR5SvRsqiNzq6fw
6E2MQKCYxUGPHXMvy/xPIdCbt2Vd34MOy3GRSIpt9gSrHszeBg5Nt2XeAJ+Ea+VXF70EWUdcj6Xf
B4A0Elf8KnWj5tUzh/wAbwuStPNCPVm/Sqk5fAhvlqi7Axo5OSH7G9QlzokTdTMgXXmacSkMlHwS
TdGeBqMK/1iZKkgeQUq0gfd56EVT3wUNjjaq8ps9pYi+BuvqBuUznSnzNYkt9eoCqPGwtyejSg9i
aOWt5Fu43ljslaXK83KmJ65vnZJy6420ukZew6/Gpa58zsu8vQAnvyy3DJjYz5re0LnxcFZYUUwY
1hTf9tqQ2+/ekO/w5xRfyHTHVdil0bXLB9zc9XimLUrt27G8g+c75pMzb6ZuOjspdfSCrHFWLIAl
TPiC5Cjm6hHt0wp7HMOPwEeQhO74ZDlTfYBuh7gIW1xYIRYpRxraZsjcM+xK64dJsfIhHgBl1Ub8
5c+0Nzyt9LXbD3RX7nqQ0gFsF1WvwKsfHbfxf0ZzKYFSZX2mQdSuvCJwt3XmoEEW4/jLz92NP8XT
RxB0KKJysFuRb7XrWq/kVrNH9aKKhhG0mZJf8HfXfu25f7SUEI4t5Lhox/TMP1a12jCQxR9zZBK2
sbg49q0ePLVjyrpoeDeCyHprEFfTQORCYMa6SXJK85+by6N0OGmSOkwVKxk2L+7A4DyM9g/bktOu
CSMkK/PNRgw/OmGguDP7f6SjT9cujrDKBfkNBxXyN6DdDBtUgB23yG5ULUGaExrzZSUjdRPKu7r7
Kyho3yPxiF/JMfd2dEnGfaT73vNk6HMbpiKyxpr613LnYPz/R1fdV0Uz+b0sx26NeKe45RGzJKLT
tQcywejjjFlKs0Fs0Samb3YyfEAdxa84wNowpf/U+Gbzp3dhEpHjED9M1Z7iT5g8zEgap3YYlslK
WmEZgFw3RvKIS8EFId9Hm5QZwU7zJnMdeZheraHrb/CvPgi/mg72JNXFnrw1vOr6XjOyk+P51uF/
fyk450vLVje4JWCjR984cBBBlXJg9Ag9K4DjtOo42q5zqjv1UjX5q9FYapPOInfYgfi9TNY1MJOf
pYbZTLSdto+munvnNT8ygTtYNZwYglbxqvEmsgUU9S0sqCzRbNt/n6oBpBZZR9Jyf1h0+IvyMDS6
cbMaucsxT24bO2wpmMZ7i1LSnjJTsnLcHpBPV+rz9RVOoMqcTWxSl7HCXN7oCrNg7MhgsrNQbarS
9F7EiLlYViXZf5lFT8+pvKPK2uhA9WjaWblzSTM9/ohJCyKwW/uKDXANHWEpeKdGbT0yIv+Sw28b
8yBcc6smAge3VSk64yrT9j5oYMr9qnDOaSsxHhviJY/q+hjO9U3XF86n/zFUdbSTyjFece3lp0AV
xnPJxfOB0TRn5ltaZHZ4n2ltEHaOOdx1XaKrQxPMh0l8rYSrs5MThTmfXM5D51jw6QUAvUj5+Y62
CBcxPRrPSGWoKyQV8aqVXl3sFqKpY2uXFJE2MLuufq6FJba+IpfnP7+gApluRearW0DG8INMfsoE
6HtFM8Xp4/xAGC17RbdemiyxDnqW16DS6OMahiShzRme42nQrobqdsstB1sODdZUXiRe7MqdyCmh
ubV2vMT6nU3Vb+EY9rbg199EEndDLr3PHkksxD+mYhAh4+aqFI0MGGNvckB4gQHW/gi6t5J0ybML
/w1BpdQulk6U0DjKWUqkn0A4/t+NqHae1v6hk/HYg946suJkapFMw0mrxnMeG+lboo3eCW879Msy
DW5j1gY3zsoljQHWD5qtPyCTiKOL7WlPmyp9yYuDENI/Ah4iHlLXXqQVcRRKSYXUNadrVWaXksRB
rnegLYkHiLdZiw/LjBvzYVlMy6JVpzA3D30vg5fc0BDAJMljWyB7GNxAXhmivMq/5j3Lqnr+huif
tEsTMsFq+k3ak40ztheKF/5VKg/jYdM5dxHHuyIYp4chNOoDTWOoVI2sNknJa5XTBIQ1Fm+Z3r8n
LKru5oChPSS1dQib+mPuPH4mMYEnMFzczShHZmjg1bd8m/xi1z0xcdQXjmTbqZ1Tl7+o8N5UnphP
fRb524zy2LqWqb5rsYBDSMIAplx5LKF+3F2dWnpUxFisOU06WVakQDTDUzY6X3pduPMSvn9CYl+c
bKb2qzA2Eugocqc6MX/z8C2yBtRF6Fh/hfOMUhv2wOGwtyX2qvKfLAufkui67svnwuISWw+jIsuR
BxFcNOFgXsWhttbNqX3TQrIHZZVwqYMp4ExVtLIY/7Yx4VJnR1ovtkeXxU206WZq4Ih7RNj7CO7R
Nqf3QQtffhY9TaAWaxw1GrpqhlecexJmj6abPDd+nawhGVR7x+96sPcM2JPr5CdgVOT0WBHQbj2v
9tI3DPY9maQ4dvqJ+PnB2tuxva69Kn93Sp0SC/X6UmVc810VfOlcLPQ4Kl5qoueFJ/W13bnBLTEt
tau9uDuNVRKd8F65OwM+4s1s6WW53UdRNRHN2yI/DZ6xk4HiGpZEP5zI6/nAIapvbV0ZtbwkKc41
HccJAUZd+WimDhwpPaP/ZLAU4mvzoay3SIGdIvTvqU4zkAoIcDcUsAwyA1IIpVBc4OYqOqO2zcLP
FudFKg5CWmy0RGZrd+qM2Uwe7mLY6DuuH8iiZmCiNQMT64SrfCXGQ4QAf8eMA7x3YOZktORihhuI
k/AHcWKtfAUofhhD1b8NIr80WWsdmJtg77ZNynxpbMGrm69ucPtVkwIDcJqTnmmXPDazq5/liiuc
HV+ofJFhn+vxGUA9EAslT0YSHgy90B6hEhgPw5IbSTXsXWAvS8v2riIg1UlxVb6VX7VmMg7KiR+X
u4rMQE5bzPF9+Xitzew1SnTvtQMkhbw0eO8S4T4lzXs34PuM6ud0TmXS3Ibg9AGofw0m1K+ok3jG
XsUVJ0w94agU5S7SmOoUzs6kXfGTkFzAbwD+HbdtntOa0R6Eh/ulN9g04c7DYPOIQ1LYaKLkZ9p2
wbZxCJNVkRreFbqktByCFRymHOyrLV8INFvntD/2mEwhTsMVoPRXWKSYhuULe2OO51HxCSXMQzR+
qXZe7lo/YaVEKDXCcA/bdzgmSXYeO+Y5lfBJqsdZ8amQFXc6zFUnI0kU7yxxCB17Ih3b4R3jyQQG
KEppMHnDO3MWhJSheG5n2FQdZU+sIcp1T9Tsxq1cAaIP6hC1g+iybJIB0hoc5m4dRIpQGeW9LhvM
dOvRhNSYFMN7XyCGAgI9R4zDjovcAAuOph/DuM0vMuRybJcoYIxBZftcxTqRWVCdiwLjHpWqR2WF
PzRH27MW75haMRSkLctXv/XzK/HlI8Nd2mIdtl2/2kraOQhScjyoeZfvxiJI+WXH7FVNNGrIfnnv
IANwlTKuYa0VVOyJKLSS4lWD93zSqdamEdJtxYImyLQRz7TsV34t6pM5x+oR8ISGvCdZRSHaK5Vh
XEbJMrPKvYa5iQZ6gtUpxyTrtqHPn1rXJtCoC86RO8QsKStEZgUNZw1RCyQfjoO6KY46he9AcqJl
nXUE0cns2qdHRREzePalWgV59FNaXnAnrrY+5kxH0IhW4X0anHJ7Z5Ff4m7JyxsCk03nmf053hHj
HN2iuMneHCARnaH3l8acu4GYqEnHsr0DAb4/DBEbN3Qs4GeT5mC1bvnmlcaxHJqUhkwTbZJxqClW
pMnXMB5Vuut9M3xt+rF/NWHxmSL7TQtLXYCwySdWwAX9PdAGQ4jLtCiqCrNP2ly8nsarLnsLbVZL
C0JX3qqUGOKzCr4Fg0e+VyoQTDDYuDKjOGYNJ5xBxdnJRLpnDoQqehgon1UO7eFed15jpW5RaRef
gelbiL8QpIjopbYm8NNAkD/KOqKB4zl/LBT7bhnUTERnsqgT7JrST4+FUxkXylT6paDVckGOp469
0M6qbDYlZakPr0NY26gYzH0Uvitqwns6eJT7WL5Tc35MBDamxipeQ2W2T3MykVOALjOZhxa60D9x
bqO30+gZtwbYCNJLqgPWc0pGTWHddd9KtgnhS1sBS+ZuusgFBoAyL31hUKr35W+M4W8eodYPXZtM
LF9lvaWpbW+p65F/FZ6l0fkvhVdf4qzYULRyjkNFkWwU4z5xGOkAXwCJyXQIaiZVnRse2Yg1gXx3
ZWXflrviWPqbsurqvVNX1Ay5auYJOU1cVjMQzD1VTWSWpGU7v2xKWquq1d6LZgK/3jbgiexoeDSc
OtoSZuzTuWkREdFNTh0f3f+g53dWfFesSs1aJG22px8DxRPh5Z7uu0XlI3LPqdncPCQQyjejy/9h
7zy240a2LPpFqAUEAm7Y6S0z6URSEyxRUsF7j6/vDVDvpYrP1Op5DwoFE0imyEwAce85+3TYtUDk
5V9wNCrPVlNvxsqQG6xpIQAU3TqbDeTgUuQPpsGXKVWylVDgV4C8pCkyUJwki07ubAJYtngbxQoP
/rMYyXTxxuRa4ExZS+lwjbW1ZzMICgDoEQ8MWoaWAXg8XTHEiGXgrjN39M6xdH4tAqd0DlE6JgnX
qfxbkijmcV4oVY0YAl8gJRcHq3itUkbIikfE/tq91YBVUYMY+JAHnYL0uaBAAEEe49jb8n4I6R2U
9X04LQpCBEHzYvkvzFVNV3WlkZbcqdEbUL8GsorWrs0BlDCpEdohKvQQFacSorkBLq8nYbqjF00+
tF0Yy7LPxSUgjWuJ26/etQplw6FTum1FiPC6pJKKgSe1D2nn20RRFI8NpLYjJW376Hh+uKrCsVgr
JrGDY1QBDCWe9LEKn+R03fW0wN62SVc+IQ1hIl/VApJh9YPsbPciB38EaNvnByNGrAEJMtmhUj84
eMDvjfRb5SbeeQA4gRh0aC5dwBfTVZ/1tqnP5EUr66gQCkEq3gPBidYdpGbzaaj5vgcYxT7m1a0/
jEs60tSo0cDV5VenaMe3nngR7kt6uJk3EYiczGxEI06JYKFmqX8QvSYvuT5gn9dGuUyN/FWvav3a
dT+6TmuuIyCqVZuhBmoowZ6ZS24iCGHYqYA0HWJgozbqEria7kso+3YTdaq6F0Fz5YtGJ58A65Xb
oBc1S9faatNH1c+ACeCJOHRtUa3ddmpgB6489vOiv6PqU5Dw6vnZwkfOs0NvezAjod4lU/BS2aVf
EgFxBaGx/mYW4y4ZdfO+MDEOZNk+y3Tzh/Q8dMVN2D90VnHi6cDZdYE6JbhE4TPtQOcumOTktl4e
IMZ4S1s68iF1YQOW1PQi3T9AyPPL0F1Y5BqfMAw123RKhBlF+iMoPKY8QXUXk6Gx4HPR7jUKKgeL
ZHddCucB3XQIs9+H9DVtIvZqVxbW3Otoa6c+T9GstSWRnjbfFV1Rz6iZszWVUnPZAuI5Z2qrnmOA
8Isk5Jao6V712DdviSKCB2FV1WPGI7LiibfUVNVnWH245JT019q8T2nJoCTQaWvVCvJJTFePeuyc
KaO0b+NAiYtcVIRNGoHWfQk8xsu4ZGhokDCjNrQQveErhdFHvSv7x6CARdICkVwKE8Fy0yXlBXoU
sPl4BKZVtcaztBFrgm6rX/kn0RgLwuxbU9vP5HzfB3zVt74xUl9U6ysYXxKUbSxQq9o1oSX5vf0+
uWQhdKPQ9r14H6tontQU8Q7VOPdJVminhW8eLD/u73R4w1s/qCbnQBbvMdmWB6Fq7gFily67Uxi3
KejJxv1WGyHa+Nx8bUODwMfa/NFZVH41cAvnTCDAKmJVeaCEnC/VMY3eEC6+eDQnj+nIS3TMxvdm
jTwhcxTvnusncvsIG1+M3IgaJa0Cwqz9x3mhDBn2m9GxDqJLChJRHJDvuRWc5kXQ0OAofP3bXMH1
0VlqiuetQG79FFwi94V3rbl67cBtNruQ+iv99NZeuyZtZl1R1hmdNuTVGi5IjIyo2bVkixILt5Wb
0NRtQXwVCHeY4EkK27UFMz1UqD9JIo9Nel87g7LvMiqneFffYQpEZ3Jnv+NBc+5rClzLKraTLe2A
as0lTV9mBgVlMtthSviXQnZiMVsP/5+48DfEBR6UcAD+Z+LC/8Tf3r8l337HLXyc8gu3YMs/bMeW
qgm7UgqkE/AMfuEWbPsPaWl4DaklmJDZ7BtuQTf+IKvCsBxb1aWJswSHcgV6CBKDrv4hhNQdxzBN
08C+/H/CLWif7I44HOk0TG9DFRPVYXoPv9sdQw2cX6VLZVcntbMR1FmW2JCPStBxAfc28KrSXVVw
WfaYB1Jtm8xMLbWN335n13+FI/zbt4EOB/AEfiMon5/exqhVJcZRarpFzl1miIWN2L95pxLxw6G4
RxaowPKTK+smYgpYqwq806mo8TdvY4JL/Gb+nH4bjqbpXN91B9qY8cn8aUstrJx2kpCWlLfcWMbr
QcP0AY9Bby3qadlrZLpXM3BewdiRxUHIQK4lgngE0guJHWjvuoCn7b95W1Ka//LGcKubmqFq0tZ0
S/1kuO6jyqBFWpI91A5Uckmt2cqwuGiZb58SUB8Ewst+lUEkI2YDfKE14E3BDCaBN1Yoo9rWnFC6
0ty6jQcOPXNOUIfKk2Vto0kxUwkiY4k8unaZkCf0Kr8WcW6VK9/ocM8M9rBOuwyAkwNCaywCJpLK
8OIWSX7sQSUuICyQrTqgsjMz9adS2OZB3hveAwj3Zun03XYwa3D/Y4cZWEv/dFybyrmOirqgasZT
/M4qwFVocbWmokfwZxnVZzWpfoDxQE3VUbJXm/SshuOjnZXuRhm+QwEDSx1mm75eW97Bbbt6y3Qk
W0VDi9hnr9nU8NAk1WaibwrY/lb4wxmiKzVI/xhHsbPFMAjRp4iHYyq6J9drw43dNBgUSfSFuBYK
kZ5iVZobzQmbhWHtbNPuTlkQ0doD+GeiOKdHYsuNsFaZSwnbn9SSvK0IFFKBWV/JmVPrvvOznv4g
qd+TJ/OS0BzlbkBGzOhhRTJDbwWelRzWSh4cW69XQW1vu1Zzt8UQ/EwTgtN6y1yT1fsnpvdr5njX
Ygpml5CO+ra4Dx/TuHhnrlEuq5b4EmQwhGw39SWqhsWYg4rrW8SanjHg0cxrUHntyUvktlJ88nGb
ERSBlBu9FFeCnHZWCj+W2NdHbOjE/WnhHrBGuPVaeMY5TRUj6Z5toY0LzM40hHsvPuR98W5q4KSs
qzZaXz1rVDa5oQt0DO6L0/OYnRNmj2VIva/7+s6K4p+apKddE8YAThvHeKX33ULtkBml1puWPwZa
QmMSff0lVN+9FptABBiQuo7qY0BHNq5u9aj72WfR0pigsVVF8HcKMXYR5nG8sewGIlHan5tBIx7C
a/SrTNIRC4HPp2Lwt5D5mPYm5vfB08AFhqRSZuCzQYHKZUTBmDwbpr8ak4BV1RTJVou9eqMHnrUK
ZQ4vgsArA2MTsVGVwSVAlDsyeg/g5A0sYbI5KAYLCe8MnNS0SlDC74uk9jEchkEO+40DdBrfhyAe
18kkn8p7/2J6lbGhEYXkZNrVeiU0pXl7XtRN+jxVL38bMu+nhf3rjNu5877b5rxWIlTfhoqxayYF
YCpoWiy7Xr54rm+u531oudPDvCbFCKd9iF+En+K2ricFThdIOGS3gVoXwiSF4LiaD8+LzNF87FXT
cD4yDj5pzLFLIihTwMv81I+dH8t5VICzcjF2uvw4qZzOvL3caBKP0i3mU397J4NKy84dtDVcBuyH
hYaFYjrx9t5sT8E1+fFz5r3D/Obnl2d6zhubV4v57XIJIfSAZqg08TgaofOzwZayqBQ+noqnvXfR
ANBE8uVB8DCgOi+OtU+Hog3da+WqW/wC7nrAXwY9BpFY3z4Fkslkc2lJc/hCq+2U0pFIu7S9t4rx
i9QBSvToN2M6w47BY7ib+/U6Hppkp48EBvO9UPeILtCPe9P8pSx3ruo9IEcRayPAbtRa4UOoIwAz
9QscGxxqRY2SxqZekDZf49hZWw3tU7MqJXk+cQo8PqeKb8s7Px3cU5p+1VT73OdTYDXs5gXX7474
z/xn3aKWSymPpnqAJ1kwxQqMcAp31B6dFMwcRZY7hKY+5Np4L9thfMIivnWV6ntlDesxkPAM066n
tpxFXJ6L+xQnCt0jZhEgjZBqIm4h4QDgpwo4Br0EganDGK8sQQReHYRcDjCEgX5X1yhyiT/AFFMG
g80TdYJd2R8vGFJ+Fnx/34rmYvpNtgoUfdzUPyKLOowZmDlK7TQEhtFDjq2nm5aD59OkDAmfcWNX
TbMpAPeq9YbG1sSxIGopyvrnwSSKXk8FHXSF7CNucGAujas1eruO8OcV1CpjEzQ/yi75KcfxHWfX
swFV70FprWInFGeHFIvJRRfklxT2Pc3disJ1E2ZH+SfPeyC8mVBkdZEumP4TGBq136p+ghqWDXV2
C+cOxhpiE0px9KOGi7F66Cu+YaURUZTyJvMg0KAR421i4t0t2im4qllV8dWmOLAQTPQXee6DcW6R
DGpHoyx+aHbebQbPXufFhUnQa+AIyuFW6O8tchYTCz84CeIvZvMtbQNx1BAGwSAo+p2SKY9ag4u2
BZSnawEEV818F0nx0+wRWuVBgRgKTO9ScWL6sEgIzf4cU+xdSgISoLEgMQDFbQh60F1fMnNjgo57
slmIQt9Ulr7H1w7dUtAnGbY8YuzUUZWQjsKLCcdko3o8b8qpICIIGhXiWDRtvyaJywJ3ifch42lm
3/Y/R4uPF+EgiGXccYPO5Cs4hnElPXy4nn9PX+U7X3E62vRJIitZWzloRrRzEbYThIxT5kD5ZBpI
PB9saawxzjwkLqJApRTfSgqKup8mayW3fao3/qtOopipgoNQ07FfO/kFZ3nPXyI76iAhEqJMIqeg
hKhgTcK8f8WsxHdvfGhN/WFI2tcO09XSsoFJ+G6IeMWbZupXnvz2EYXn5YiuSsE/i9Kuf8DCnWzM
gs41DYo/HZuivSeOfaa33C0TZ93m+dZO1K99gcPWd/LvGO2xklgFFesGEin8/FUVBY+dIwjGbFt9
RV2E2qOeX/qwItjLIOQBadha8xpl0e/VpD6IxL7aVnGtTA2HkULFZIjeEK+eVWl9KSMuTeB0Fq1y
KOyWANFuuPbIAeni2PduWa2Rdj9l5N3w8YBJVnrEENkKseIuNjzXR0zrk6KE8o+bcDlUZGeJXW61
L6HaGnDHiRzXsSIBtPUXCB7rVGY0DoOTSWKT5a0gUAQ7v6dHX9PbYaZ8SmMYyWPbABl6EKMv8K8i
NPfc/GuuE2HQSO1LWHvJgi7HkzUe7UDjr+hiHlbjpyE0f9q9+m3owUq7zwpVi0hixOSR1g+zRw99
zsJFEEDeyo+0S16yHPWnGuyc49BkuIUTuG2658R3VhyDcKTglNzFhanTGaciOh+Z930c1mKTZ6kp
pC3LnwpuMru4Fa/zKDfHsps3fT054as7hYeYLVApqA3CBrsBunoTRkl6N6YOAq+e5q6fDHciN9a1
oE0RwxwlZIW059VoxougzPk2CsCpVgEjRgXSTMpKuXRt9U9r12bFcNI9IiD8IH0opbtP8so66yCB
zp3Gk1424h63QDIEeSyW5sgtzYXBd9aUp8Cy+BdO70Sq9bg2qYJyVbX49dGSWzt6hKxhbKmVUOhU
gz/p6qaXfhLi9z1+fSCT3zqfyEgRUWA2MlA3tPfdc2MN2Dn5e4/8P8OVVIs6OTu5+IkL2V8C/P6q
5HBNJwWMprs44Xp7n6jZtQoCEzeURBVBG5U2/J2dRMFa1ckIV8xLZOk99iTvQmlO56ZX63cawnfL
jePzuxpCrxZjhrDS3IsMnFpnlGfZaYgkevXeiIW6p9GbnPIhWfm2UnEu2Qb+9EfMkyTceLEPf1lk
0AsqDWpJ0bogNdv9UFoooQP6ir15bGTh7Osib+6iqkvvCDEE5hCh6PGLnTYU79D2D7p066MTgt1w
+vHBbboBSJwt4U5htUyiP32T9+hEW72iIWYnfLKi0ZjK/NFZo/7IQ6PxUqRc941K3WmiWGW19YaM
rV/SNs+Z+w3tnSjVfRupFFXz4eDb6SWONBehZFmiVErRSo8F9jwHx7A2DETCZcXRIfAwJXPrLp4W
juh+dnaFqgYAK+DxL7EzIPndhR3hMGbNk4u0wIKorlvf0Q16d7y+2wWujfQWUEwSq/neFSNc5/5q
OO9msOJj0WHMY9FOCxJ8yVycV6sGlgU8KvbqXmNzk2JG5xeHXOb8Qqa10Dfh4t62552StuaUQcJx
fz7ORP7X+H+7s5LOKkIKv0ibrFvWPr9tsxqoY09rwSSU/4+b85ByGjev3c6dT7ttzmu3l7LlwLUq
xsk+v/L8Aly/DaW297OyX1ER+s9rt8V/3GfTTOGhcZL1fxpTcOEPTAr+LtmqHyPmYZYIC0JxpjPm
xc1S8PFat5cJhPOPkVAd8VXJPdrLWrXCjzN/O06vxtHIQ5/cBbaJAeH2+vPrNU3ztbTJT5lM8Ooy
m2wMUWFwoZ5XkQfvkcw/x6PKU4EbXghujHnw1OMX00i2NBW0S6dUxOJEQ7UUTPH2oUcTOQXeAU/e
dldFA4Yi8ojXCKle9/ATy5FPNd66BejEbFXKLDkPjVUuZJ1UG8Tx8dlOqnKDoYYS67TZelp8DhQw
1pDa+02HxOmkVfqXUDUkRiKm0rHh0m+LOyNfmWYDsKzUSJO19ZMVU7hXy0drwHIjwx14gvgU+kF8
yidxv6pzDyM8Yjl2FanvpXoJAYDQPsFIfRp4ewsPW+lmcHZWPWZoHQ7PTMTHU0uwARGQrNklNhAl
c7jTTpvatKBKfKh4eNhXpMd/DENVQky5OZT0epBQpPq2yHkno/EG/DE9owmhVTcwJ8B3VxBq5VJ1
H7W1WnuE+poCoqXrneppoVG7qELPQC1eTGktZLTGd1KBXsRM5eBhpzoK7xpzY+N3xAsynef2gsry
xNW0Pxle8lQIw+K6zIjSU7pTpIDghk5FZnFsUgey8oRpekyFoZ+IDGV+Hm2bhDEXxokj0+++Y4gN
8TiLyqkoffvI6EfVOCptvXMLJnhjTDwi/q1ka/bBN7fos00dBq80RoKtZ2fqSY1t3IPT2rzQu0E9
OWh0lyImGDE0gg21H0XnT9COkcgQGjM0HxDcU5nB8mM7xrFIUvNo6BoGONtaDZr13WE6f7KMsjwQ
gASvji1CIllQ2FhBnQJu/c99vkVppSfUre0e8pSnXvwekv4Cw+c1RFzeBiptRhtADDw41qcGYMHO
oDV2wrepb6MwfBkxGRPntewjQztZ06H5uNnl+smuAWui4vMF/5Sg69aemo17I2dGCUMFa3dfTu4I
i0ct2z0JpEeneS328JcEepCunSQ/B8nJqoNqFzQGuBXdUHC7xMXL2IhDaXbjWqCOWMyGitlGoVv1
W6lvHSCmm3mvh5VxZRK6QwS7HZ6syXoxj7wt6MeGZvNEBZbMpwFrq94mJM0P3InJ6VRPfiJrwtf4
HdbTh35ekFSRLUdNy7m35kwE8QGNk4VyXiiB1wK1mrY/VhUlHKZZe0qq6/hlPoBRMCRwtUGY8tvA
eXV+tfn4vGmp9Ib0SNc+fsztwO2nzvtum0hI9ZVseOS97bv90FyvCAtsXvQQAeyi9IPot7eeeyZT
AOlsfnt/t594e3vF/M5j9FvYVLF2z0c6PnCORAl5G3f7sbe38undzkM+vY158DyurYPvcVOc6Zwm
W08iR+11sr+MPHqMGutkdz6QTHx3K5kE6TWj4LzTc/01i6VyF5YihVdHeZKn9IDuqG+cHR/sj4Vg
lQ7uEb7Yd3WK6Bwjh29DaTTkpMTaIYuFOFF8vBK2au54qveHerx44UtlqeCKfH2NFOe74Dl3Tdcf
eVXNTFdmREPqfDulRz02V4lHYW7pf7XTbYBeaUGmvb3uun48yECo0OuwcppC2xJ+9uamg4reIn7F
F1dsqW4wHdWhwbEp9rwJ5CUVj4MGjd+Nol1BCnvn0U2/Ioa1X1r/W47SlkazdsE/jdS03Clle5+2
XGcxu6FoYPK0hItXrjFpvfkKt+WxG7uTpGW56Br9eyOr7yh15X6qdIArg8VWQ/GqZftWufY1MVQT
iwNBMlF1DLUX5mnGMR7i9cjfaM31nNTUjOAOxe6y4wTEUhrfeZyiLJZkCnMlSmwaAH2xcgdShsXo
AurLN6NbMXVy5LuRO/WyULt9ylfwQWSRQQWdcDhYSBHyJTjxeVdd+ikvLs3qjmpwv9QkMWYj8RdL
UanvXVF9rVVD22DDWGWjxGSUv46h4T1Cgt/CaDY3fEjOXcftP5PhtS0ERuayvyite4dvPSQYO5eH
eDcSTMEUjOZnbZb3qlOvy4isOiT96Q4TeXeE4ITK7qIg8d2GKj4nR5qn3gaYkGXCpwDd5Hf119A1
7VPXDvlT7QRYzHu5z9oQp39K2ijFL2Pjg2BYajmOZ9kwXcoSmeIBGDeAXo0HLfQ2aVmbgArNc6d0
2tlV3W2YJ/ohTtN+Fbu+fSyC7qdISSNioa95zh4IGoJ3R+0MH5Yzjls3EaTyIJVYtIan7HkgydYu
vt2IKfFaxby3DLFKbHBSA8RDBXKfDz5Bzx2N6jShyoE+bWk0uSC4lcwL344uUOuchc0nikqbTpGv
I5LCazYOBpcNIkBj3cTdO7M+FJLQ0yKcPfsisfeRZtYfbbn/b/r+bdNXQhL/r03fKvrU853O+Adi
Xzh/ODCk6PkCsUeiSTfzo+erWeIPKVUNDrwhoGeZAHx/EfYt7Q9d0vyUlrQN3dAMWoC/Wr4Gh6Dy
c1TXLUmjVv5fCPt0C//STJzeDwhhQ2qI2FWJKm9qNv5GEbbpISYJcMSfY1X/WfaDd/JHI7gDRBGv
HNxM32DJkEFfhz+KtBGkkGn6fRlW4R7MdbvNSmySftffo6AZ102TUP0yjOyxLNvqniSmhYuB+HFe
eHC8lk2MuNj3hvzRK3J5bgz7Cp07zJd169R4jtT28DEYl8ShkTwujQC/0KfGOQ2Xlmsws5cqzs63
Ba7L7Gz7NVniQ6A4y6orktXt8Lw2j5nX2tYifJNQ5ulF5t2pcL8A8mggu5FcDFBTe40t7c4oyuYn
VJfjoDXN21D26artDfMuxiV2iFSo/dT8g0eptsRJWWS4WSNk91TNynMi3OIs4dPtYBI833bN++fF
bV9hx+uqMEA7TCcpgVkBPLtX9Mx0l3GRoxKdFlXk9cd5k09avHPK5F/224LSVgd0puDXyOh58bGd
9RHH5hcK7G5fxl2zs+bxxsdZXOH2qaEDJiwrkgKyqrr3Og/H0qBgpCDuhQftxkDJFbXJEReY+a+r
bpDgqMgVUpaoWUcU++3uzEWtP89rGMVhnNtVRYIAR+cDdZF529So7Q1qF/A2UVm8BXiPVi7UrAPq
RPs1B0KTOPmb42Jj6jMAT04DZLCHYdcNVv6maQDO0lKS9opk+osG6cHq8uKtx7y0s/BubeZh6Mbu
MyCrD1Zodr+dXngtPnmMlPgaGsNa0Y4KDrZdXD823SCSdxgXCnzUJrieVAWKKu0LjRvuYWAQ+ESA
tSyoBV4sLXMuxrSgc3/0UfIcb/sbn7w9S3j38655gYrKucg4alcBmNWP1/AdrNmZ1yebKg27UzMt
WtVoUfqDHlB6Pl+fDsxDbvuqAGqk7uPDwbphHZFyoJOuipd5qxlljVF/OvB521diDjFpto5xnFiU
PxDH30aSrjjdaFvx68z5SFAPa7fwUBPUQf0wL9S43pYW0kYoCfVDk2v1kXQSxJ9O+KOliDbQrv2m
43NexLnjPQ9VosNntsRF5P7IxE1Ljm7YkdcdYHU3Mgi6npor3bOPGKxcuyJR7vwKCapSDNqu5yHi
+rEA2kvNV4NO8c9d05oyqUWNyHPWtwMBaQfXH6Lv/V/nTgOTsHLxKsSSFj+y0KIu7HWoOdgpYv5l
00IK/s6N6UtKFv/YF7jjyQkV/QwKqKZoGjcn1VY+TnKD0NvTmUqR1KGecJoRqy9Bu9NGEI6YaH9b
JeMKgYWT40wr9V9HZuVFiFu5XSDK7NeDrmE7mmDz9uAl6qKQZ/wW2bmJC/9uhtAbnsZ+15bM9IdI
bj/GNSN0+/l4gnpGT9CZtn69VWqpPlSkLz5YqHpZ/1h0It961WAtiyLSPvaNFlfHyC1P2bSr95L0
VFvR6+2k2oeN9+lF3Y8XyLz2QkdO58/op1ebmsyoiuaMKC29fuyKmmoDZpo8kGkEId/p1RlEcht7
228MabVJFIWYMr7Th2QEUQa71z13oXCWfm8k3+1sBeJwfFexLqwUmBJne4gZYPy6K/z9AASHWY6n
7LfngX8naFI/32Qd1dEFOTb8Z0iI8p9ushl9k6wmD/Gn6VgNXgBCLXq91E7CcFpzY8WGuS2S+lkR
GiWvRObRmty0bJtPv3N4aSvgLsZlzn7QWuBg6pBOgVMcnPf5Hnw2zOE0X7vAOGtJuE9kGdn7NAzf
Y+AlS0px23z0vkWCT2jc4ofLh3Qzb82Lrt3HZpM8fWwQf6n6Y3Ct/U55MohrXqiO05zmg3ni4TVL
y3I/b6p0LSuTR1QrnCrIsaEc9HFQ1nmsUquAaun5SfhDU4PXKGq058wMdPLkI2szaGiVSOcDOBuq
V2gD1raM9eDgVq12lsmYkwWiImvA/g/iu4+2Qxw02GBEhEKT8Ea/beWD0rAgYaNdcNVy9xhlps02
vktIJZ235mE2ibSrOOdHY2WRDx/DiFlFqu4LPblmFLG3dFynhJHAejYs9WJOvmwXCM2CT9d4HYty
hPPuUSJLevA4d52lNWstqazVGCMJv4eL9DfxDuJT+JHko2A5mmFJ7PimTpLSpw+NFYo+yarSQ/UK
NihGAvVAVXK81z3Y7CCTlgVI+8VYF1fTHpLN4FY1mWN98oTPsT5ZKdL5zgv7I4omPgFT7A3XE+XI
sygt50TRVkXWusfbgXlt3jePmzc/7bud++nAvxt828cTpli0vbXHw5mu80AaZyxoCpJr291GrWyv
UH3tJXpX+TpYzaOjd/LPkp5djt31e+Mn2gTH143TjDAyrErHyqLadPB8kEZYFWERYzb6x+q816yN
aiv84PQxfBo476drgXEwaOJTF5rhrhBqtc/dJL84cKZWSaQ7r3ZWX4aJ+IA3gFCBIt/DJYAi7HTq
XSyacd2FpGNUbcJmnYyCkh6rVPEvoKAjuFyMm3cN7iS0S0Juc/SYuTUY730ROada57sGq8FfV1mr
k7ykRvdkkEf3al6r7OOpgBJ1dK+3SnRvSz/ZRoFV4D5j3zxOgtPeJXZLI3A6bV50dqEcmnAAnfSP
XUj5EyJHdfJTpLESZSd2HAtRbkX6c0TzPelNrB7TQuqYfd1YK6mg84RwOzCvzfuqoKEN++8OwxRD
eyZ8ZfXpvFp4VUlrQ/82xl15Mh3vp4xJseqhcH2xYmfp6V7wpI1eR3Yv6bihoTzkKrDh3MEwr9W+
9m5iTHA9W7xALmYSD61v3+HQf+Tm8n0eINCP5YZRPToGFi+EZISEKbryUjb2Vuad9u64Hp1X+oYX
AJn5ibsPOoDpAMBtHL7eKKhySN0kzhdbDG5A/zyYIqMP7eOaroR3x6Ox/1i49RUbpXoupOk/ahnC
jtCCCzQfnBetUl6HUlPP89ZtBM1qTp/O+udrzCNECmxyfo069MAVi0SsC7cgBscmUvbwsRpmmn1Q
9ClO6rfV/kpFQdlaje6vcbErX9wWcwrTOIpxdCa/qIAseVTlbjAfNct+RQdZefSjVHnoEmI2plFt
Ohbb/36vE+Kv80lL5UZnSLKvKP44JvPav84nXTIyAiWK05+RcNprJtADYIev3vPIP7ZRifc9utOC
pPRJQ23p21rimVRXifdOOfmxDa07QOW0chFBbea7Gx5a/VANfkwsaQoRFYTWsBlRDS7MKO3+Rl2r
/1UCLS3V0E3bmFgommrpxjSR/306jDsH50ds6d89XTmaIKjsBZFa7Q5UUb742HYCH5RRQTBnH9YZ
EaLTIBs79rkfIeATt2svEDX411EdzdUwcKWdT6npry5LamVLvokhuvwExUYphpWumOFl3jcvzNgx
txVoxcV8wJiOWqXwti3W76H7m4eTWdR9kznzL6aQAAHLwYFnc5uxP/2Lhxio1Wj27g+lC8+Fk2Zf
erhvTWzrrxWemX3aeTb1fF2+hlTnEA8XTKEoETwVWbIf3Vy+6nR3d0Gm25Aj2HQJ6Y31qrzqtqLc
W5QEP84mV2Eja8AB82ujvrqv1LMMGgRwX4N+rOhs59URmdOQL+bVj+3aqiCIciQyCrpERj5Uxxqn
3ho8XUsNkHzgi0/qbmWQcR82Bm9CNnsqYW2J0jWyj0FsWR+LsK86NAzTdhcSbzvmsLrbhJSL+X5P
NOc6qGv7VWoggXuR9Xsny8tHrho/5gEl17OFpSr2wzjG1h5CfbSpeqd6iw17KVEsfsMfGG2inos6
JWTxDGlM3aRVrq/VlsS426acUGUADB8TS3rnUAv887w2L/ycCTatxGbz6UBANO3hv39fzb8mEc5/
fmb5usq9dgo6mo//Vv/BmTSoTh+aP9rKLkm3gC7utWZ57hP1gphieNCdmoXloBgM6Esa0+Z8IFZA
sghz+BjmVZ27x/wD77fDP6Spe8SuaFXuIa2694S7IaJuki8tNft7OXbu/aDl0dbwHFr8cWaFSKc6
dL1mGCBF5Yx54BRiyt3JOM5nzPtNqEy86rwj9aQ9v+q8NZ8xv2qi+WJ5exV/wKkFtTHYzuMCkIyF
R+a8XhgHLaojufxYnbbntXnR0bw4kI/BJG5ebcJxpZY6KtkoSjf//a+gzWF4f/0WUuqTmoP9Aj8v
BcO/XncEvMQoDwzxI87JlwncIrokZfxA1k5MqJ8XXeZFO2jRJQz0cJnldr6Z981j57WyBk3VwanH
3cQZtwN90QFv8YfXT/uHvozu8u7x0+5o+unCC091NmDHn7bmEfOiUkI0r7GufPz024EJGbwG3KN8
/PTbgQqH5Q75Dl+df/5D5rW08qKzx4zutv/2wxQNGVuqKcf54Lw/oFuPUqWMt0latEx2fBY1wqHF
x/bn1XmASwjf1Hxh7G+rv53m6xk8g395semEWsmVlZkrzqopeyRyNJHP8xoYFEEX4WyEzWPQ/y9h
57XcOJJt0S9CBLx5FSl60cmUVC+Icg1vEh74+ruQrCl26/a9EzGDQBpA6hIJZJ6zz9rBsxFU7kEU
NTbSfVusLErEOhjq1GPIEbxA3YNsjkTkgN3iKJ7E6JA9Jexfa10jrVsHV2Juw9EpHCo2lEn9SDOv
Xmizb84UuPkLyqu97Cd8EK/6xoUnHUbah07+UO+qd5u43LbUgGzIWf9yVy0X03+p1dHtuRjnnx9c
T6NYyLUtnXcIz7N/fnDjotCSvtOzn4R5+AvbPq7IWH27T0lfrRof2qxsFTFkLcp0svSRGHOzkJ1/
G+njzeCn4kl2NaMaQR3BG4lFt9kv75OHKfBuc+qS2uaRNHoDdnGt9jy39KRdR0AWjtrUuxeqi1jx
Oc7Cw+7iIrvyJq93ppWgO8Pg5qLPh3Kyq1UWK9lS9sl5SUPFgIqqYy37+hTcCSsQxBq5tc+13trL
s/tB9tlhmK94RMOgnOc54NSq2+m/Xfe3YWoHxo3isX2fi2c/3f9T899uJWpeiaO9/LepKEucHcwJ
fz+pg4KvbK5gQc5ZFNVvXWIp60/9wzx470N5WT14hTkvxoic36//NK8HM7Koehtw4T9vUBTChyw7
d2Ky2S5dfltqfP90yjvaBAU3HpHDsLXMvZ/06DvIMewpPgvqpIL21tAvB90hwXkjMyLrNu9+BfHG
i++r4/redb9M3jM0sZV5Jp6tHlx+l0dVafo3KJwfxhzsTwYKFoisfIN1hB+hFYq1T6z2TE3LI064
4qsLSmRJqRd7qlY4hxD6whIElv3hEZqSgQ4bU1cEQ2r6POgY7zoCeH8eh8s+Ff5J96dNCYX1Tanr
4FSmzUfmF+ItDjBCawXIVdlso9DZZkmFllrOzVp9XbXQBZN5cl9tFeeAlBDOUN72Z2OIq+2o2tO6
tBQ0vQVB/NxJnZ+q9xG7aORTQZbYh6h8dcXkbqE4tUTajfmN3k7XEl9JKo4q2DxznxXX03mMMBya
L5BdpDfaFXCsdhkEMVLEecAPjItX4rYjZ6BI4D+QoN5jgPXmwvZi4uJjhUT09sQbrGEWWBL3GjVB
8IInpTzI0fuT8T4Afmpl6UTi7129vMn9gXr/Sfc+ORtz3t+39zcaLGBe4cEEOqJvPHTS8r1+a88j
o4acLND8p3vX/fWv/ctqQM67Lw4+3e5+Lf8E6Alk29T68L8sFoz/tcWy2FzZ8/9wSCCz+Kk+0qhS
QPZxUv8wq2ALCqo8pKUPAFbEvygFn9SVJerycDsNPAgsirPjSan+CBT/peAp/qaFhvroD5a3rz18
UVjgmmg6IEpUCSRvfKFtjOPs7mkaDA9Cm76KQtV9x0EJOy/HtBEQhd57Y7bfAIbZZ0wY0kvgBR+E
9S///8JozoH+8/UCTMPyTMdlcaRq9ufIqUYVkD7oav7Djgek42S5rz4owikJ7bNsqVSQrnHJ0hYp
JWg5pjXFJaC8Af0Kc7PernapPou2caNeJSKGrutPPn5Bwt/Ls9LoT506EYia+8l42ngTzqfyYKFH
t6dR3fWB5ZOUALQqFPyGmqRR110BpCWMBl65RCFe3FAEi9YrUR1U0NiAjyj8XCsKgONwIJKq7OWZ
7JuAOW9bx0f/zeCnaXJuCwmiRrjBsFLN94oiDMPHSLyyCLPQy8EMnWKhvDVjpi5S0693smka2hdF
8ayTbKn6UgxT8+YNqnGGlXlhPRb/t1rZz2lk9s3YUtgsD1TWtrr2OViJgZ86lJWlfI9QCuF0qXw1
qOO/yINvDSkJmvjMr+kR1oky9SnC7RV35fxCGVF+qdogOyVYrXgKPE3cbAP7HFEvEXXRSFb5m9Ur
/kneC+fMnJBYSyoBWf79Z1gRf1NIogd5P9mvRNUrtaXLJtGnS1uimkiE7+1b38K2EQsNrL5t/Zpi
+bSI+q7/1jfaJksL8y837dd5asPH7KnOCSwveB7jCUtxLff3auIAFK0qlyqU4nhPB5mT4Fc1tOTv
KaLKvlK7jWPQnCJCTNg+pZr414uitsE2AGzX1ZkvkPdVXPzJ5p/ShKmWLsox+ftPQJ13jqy+X5Si
oDglE+1TFVXHKFGbq+ziSwHgJzRAeM4ztM4rVoRRgqGANuDYB9OvfuVJWZx7I/Iug+E+93yr3isb
UUwLDppvVWu/i7B96oC2Pw9ZmJ6q3s2hBNLfZUNEIaALW9cfRwhbabQkckdR05iu8LxRnu6HULV/
N6tmePWTjhj7c6h3xp449u+D7pvGPm0t7Cr8oDa3qZUuZZ+cMlIcusfKRVsnKjvnKi7aL/qPyumM
L2ojxqdMqCSu56ailMOqMkZ7ZVdUMFW8IB/6Lg+Ov68pAmFetSC012EP89E1hLlI+c/4UdtPk1qq
XyMUuL2tdIcOfuizPbLZV+P8qxgtql0jxdw5fTO+In7YZORcvoLB1h4VI8m2Be7P77hcsNhhfhZq
Dt/OErXw3PSsh/nij9zgGUogt/1vbusU6X+OXfGtcywZtYIv4EIe+OdS3Ar6sspwxIa9OxPaStc+
afMBFuqwaLKZMjQ3+7asSCaq+qZyeU/c58Hh7UFF+gfRGw2aLETJrTNo62BsQcoF8Nw6ffoWe1mN
DbcbHDCvHHfGmG8DRa/OuWXzQsrtrRNG9Vl2NWZM5aFV43P/p08OIPLjC5x2Tz6lhGdReRGFvwUC
UrwiybYbyC5IF/R7LcTV2KICbc4e9PsgKJH92dX4n1PZa9u17i/+NkGeliU5H+DfFINxZTMfbrPn
qzEJAQrnJ/a+MylEMxW/fDaHMIKR5BLrG3P1GlR2g92Z0yys2IHPWxfhQR58Jh7GMhdUM2ELd++T
Z+48+n/2UaWc7H375T5LTiVHNi5clbLssAS3iKuJg4RPqPHCBLv20Nq+vrXmzYo/b2XsslnVvoZE
Ze6CqVWcFMp8Zs9OMEQcKPtOdyQmKPtBPn/WnZ7XPtsyo6jHD4G9yMaE8LWCrDJ+hFGIdtsXL36a
mKT9oPHJafxhrIfcTaIj1SnGtavMq+xHDdM/VqMTbGVTZ4eDevnDil1It+CloPPsYwsVPe5T4Usz
HzqNBLzXPN96wsx4oACs3EGHsk5JTj1laDV7fWgr/gQcFJO/TYqUdzdpdvVch4G6q2INQfk8io0a
6gZ8UbcKC4flGAfREZlKBQA1LdZNnrSUfKkYP7i2j0gR/4zG9H/ZtvhCTrv60tc9FabzRSJU6oUd
2PEqDaKWMskqYaMkTx0s53e3g0LGHjgsbYM6lnUZUwdGDBu1r26ZLlkoDzJVk6jrEnD7g6vMWG9y
O3lHxhEUzriWiR81y/stApjZFzb4wiIiXQyTB98gdKdnAprHfN7IB36OtLNRhqU5AXCjKNs54zED
nMFStrIFD8M5yzMqOxfoNO2jm0ZkJdxhlagjODT5zHWjsds0evQhn7vU8kDjlQOynU3DchpLff/p
+RxZxrVvBwtiUVTyjsr8x9ArIO8XMXL4So9eU49Eb5Nk4YdZ2D8dvHx+DMW469zMp5KwvygJHnct
RZf8NFSe8uAKOzsgznxUHejBtwE08T7kWu09wpFlextQWk8/lniTermnHvxx4uBm2kE23SadWrQN
tKvarjeYSp1v8+au26hs8/VA1j8f5Dw+Ymd5q6FOQYbBgtDC2ITaqXbP8qARmkf2dbULMlB+LICw
2km1lmNBERZPpYbz8Dy99fPuWVTxdysN1YVmEAIsXcs/yYMn4nrpIkN5vPe1dqKcet9bBVltH+79
TuLMe7gO5jYTdFWwA+NZnuFmi5pWdsrJat6BlYjzY+IUzRYhSPo+Gt6msTJyX4RYz20bf5fdcWQm
6yRrWspXmNXxQUcNGkYnO/fdF69RQDvT37gOzhRplCwh06TvyRBqizGJ+pWrBWz77EL7WiglBlkl
DwKA5h6+bxgAE0+svvkJaXjkO8EF7ROyBaOHqT0gQYXnT90WNESoHxwSnTJSqrr/0x6UCT14j8FQ
N/dlcjiIS7yxbb3Za6WTbttUp8YsVvKz40HZqCsl+tlMeLY1SMVJt0MHjdpTEdewe7HlWBlJ6rwN
2XCRMxF2v8W9575aVKmtlNRPd16ofrpX4JoJoeXy7PSTtu9TyuhW8tQcEkM8yNPBjNZlCZxbBbqy
t7sfrcNfpvbsbksBuXgVmdYs7bSPNh1pnlfVj5rHnjfIimVr9VqMLv+QYY3z9DzqZT3vfeTYSznq
uFWyrW38I2QTCwd1Z2oDHu7ztWGn5oe2Y50imzl/MCc17WswUYhr5l34y/NQZ/l9HTyoPqEL13XQ
O+fBItLc/Hmqa+XR8jWfz3xX7BSs6ja9ttBbDFUS5yhGENy9V+gvJjTPh8Ypx291o+7bylC+Jrq5
JUEUvNh16J4nY6RkT8WlqlCSD9+usyddgUSPTwt+360Z4JJl5ltSsOO+sHjDjNlBHjTyfbcz2Wwl
p3g+3Kcovj08alZOKKgJxpWWxzhZD6R75gNx4GaPXSqJn8a1Se9krrJWKrPdGGyfT/JQeFm07fLm
271Lnk1KhQg9KrSNkuEkEpnG+DXTvRNCHJio8Lb2sj+Y+2NVOSnJ+DyAbtv3SHaWVZD4i3DErJHw
anGUZyrlice0G3+PjnNT9slRDx+hAwDZ6d2sAY/po2odDXuonyoSQAulrMX3DsuLqbSzD5Ta1arW
s44iHKE/l0bwTZ9YASMX3YReUx2ReVdHeaYT/cLD07UXRI74Oykuw3LEtWOSW4FV8Tim7z4gLx5h
AT0Yzpiv5YDsu93B0qNnhyXa2tRrzHvNBQpdACo9gLSFACkqm2MdUE47NyFEU4SolAeAcYjsp2rc
N2UviI84yXkqu554rMqvznYZSszQnoGBY2ikYWeJDZTxmruAj0PMiB+qfzYVqoZwFiXIlX3z3YIP
sciMF6pko4/OMCFC5CiKzSa1V4NozH2RqvXea8doTcVWeUGuAaFO2ISDo7BY881NT51nvuVRrm6N
uSW7ojxITylG6gu7jasVdpSqyT8Lw1mYiEdXm/9hK/HklnZ41fpuWje2A+Y/R9sbZilyMuqRtKhz
DiXMbKjEovtoHJzbhjYaniLdnp4b3XzyMrf90PMiw4xIRzwyX45+50Hp8vgigOPKxD0BCkyz5ry9
PDhh7t3O5EAhM/z3OSa1BRTBiEdNmX3TwaB3add8Sfl+Yg6eQQI3w+ZLbPTwUUMFuMg8yp9Se6hF
7xzkKC7DAMAz98VsILfmAl1fTH1LoQJTIpHun0lSxk+FTTZ3bskuecjzj3EAFmIiFDxPilduASGd
YSlHS6FnxRZroPpNz7BMbLLKwc6RJq5e35qxt46ylfv6RlVFfJUtV3kMnKF9VjM7WlAtuDRK2z7U
Y28f5owVeP35VLblIeoH/0FUNTasfybKgU9NjJMNtGHl3+53v8mnuf92z0aQEVT7NmQdklqnVg+i
jVFFDYXxrpI8pqybF5EZZ49q8mW0W/tnQ4WGYcL4eSCYdhKY+H3UnlUtJsMIrv38ae16ddyPaUkc
uui1lTaqycYfiPoO+AvuwdYj4uEp8jWwoKgHSvki+yMcVG79uZaeLNZJV7371mRReBYDYbeyHKrv
jTXTqYbgzfJrFus5e7Aa4hZuM/5eTlDsdH76m8MpglZ0sKe25PsR1N9zCz4D2rSvMFzNxyp2i50W
pv3VHuL4dm83jn8GelY+D0FtbM3WSVc1n/GPqegW8t5GBeAMsmdJas50jqWBqDqff6s+NTdhAT+K
RB8gjBgtuBSEy4PUf0upuDy7D3ya96kpJ4soTIC5DlR9zQLz+w0+3e/+M3QW9CjzpnIZ2Wqysopx
2NRibD7cakXdfvK1tg0ksCl/plhzk68EeRbYio/EQo0JRQOQEjkNN82DRxDlxbfTaId3gfoQNSNu
4r1TwSGn9ure7OY+4JgUocph2b5N/HPJva8sYATNlpnLf5scYja9qawIUVlRYPto8CnQPe2lreMf
YWnlTzBHtZdqdK1F0lvTplF8Yy7p9MCnFE3mLGRAiX8ea2nZAH3vYSh3iKhTssNbkMn1iLzFdfTl
FkG6X3Brx0qwr+fJ6lSqQHStcKd06oJ8VwsRQ4cCJc/mPgXC3F+mUS6QBHhUFTtsS+aDbN4P1Gab
+0b7de/5NGsyB2oXG8x35+1iWRX1NZm1cSNaIuR8TbuTTa2BHG2OuMp6fZ6/2JWbo7tSPuIerY0A
Srigwk97UrREXVIJnX+kAhe7xLd/AgF+M+ygf8sD23o0q1rfx5mjPrURVmI1xVMPfZkpO93B/83x
wZnkYO5Pttn9PgxYhDz07FrWNpivsxxolL45qe1KNkZIaw5MvaqH+tPsai8GyxxUYH3U5BdmrmXo
pX91UfgrUl1yPUrCriCcpqeQ1BQ8vj5bT25fXpEmYtjBC/p7OqTM4CLWSOem9Ox3tTbjpZdb46kF
B7c1qHrUMGUIfa9ehsrUfBfdSiqeIwEAcchEdLRnVZ9GWc5YTMXFVPDi1M1c/95MyilsEv9VayJz
bakm69dEq15N17/WEFq/gl15nfAfv1Kom19Vx2WhIIx0LZtyQKnqDfX+HaQ2ZihORi6btFhjfGG3
jApAK39qSf2lwmzuNXdqyGiQHnbqlEwntobDIo6G/IeJ/9GUiJ9ZJ0jZelpySX1FbPnV67VH+vgl
pF6bik2m1KO9Nhqt/6CUw4b26PiHCQj6oed1t2y7qfmwumwjfy4BcT6orFGvpVUB6sv9/kgd3O9D
gdhpnwUd5RT/6fdgWhJMilH4C7ZNi/vk+5yxJ11QjJr/0CbWJfLVeB0PInxjqacuwbFlm1vTrd1F
GvIfIZuThptI7KfTTjathGrUrla9PcG08M1qyPYLLame5GjU+O8EpJ0jj9LojW3wsRyc9ny7EWnn
AD+8q7wQ7B7mHU12aSHS3N7bGaKzHrfQB/nSln1tH5NDrGycd3iP31/viOR6QTS5sTE7HMKYSoaq
DdfINb/hnIN8VIyp2Bbp9APh8LRp1RpfBcEXRRSGeAOXFz8kSe39HEm56mOBhEMY9bElkvw1yq0c
7K5orz6oxZWpILW1sXjZewQv1qWWNxei6upCRXC6TCeoDLY/omwRaK1Lz4qv8uBhsaiiCzreWlFN
nNZWtvaUJrcJrgJ32IhBGjvUTgcUoStWMsDj5+DrDTQneTp6790Uw1MP/LfCd8J9X1NUZiaT9xbp
IyzT3MGdYG56vY9vaKN5WzkKR/xnmZvuUV5qpd1DqxIuI/BRXnFouk2y3VI/wA6aYOZwiyKw4VFk
eTCzEh59k6XJhG3ooS9GDyPW0hGPA0+nByOGZs6uMKoPagzaYimHCq/QHuR8Q/4JshHzpSDFzKNm
IXTSWheDRSO7yBYeGc3pn/2q3o9YTc1z9TTt5Vwj1OvbNDSrf7uH7JddQzT2B0JVr4WaYYLFZogs
FgSOloyyI10MJ9wy5eZJHXSsMIpq6839/5wv+7uqKF6qgC3HDDhuuxYV+XymZ8jL9ZRaHSUhWD6M
yrQpxMSD6c+i0wKzeph6sZddruN6Z/mRrXxsUQnWilIoFemV/sv/ubyTA3pj/SprLGLv0+TZfSnY
Jr1G7JnC69p+J2jSfxAB7zaYYwHBm5thhF2Z7rMQSmP9CUMSihjmfiPx+GBXE+821c5fOtb5FfuN
QDegQWURRW4m1SWZqnwkuvK18jvrYoA5OkLRZyMw99suCzm25iUBLa97hCRk73rV83d89Ah0/6nb
qDUHGjUWhhspdGW9gReMLviUU5Ejaz/KWK1WU68PS9lHrT3uXHFbP2qie0SaoZ8hC1rPceqUS8ur
wL9TTfpM0FzdCzwoH4JSMZ/llD8XDIgb2SrHCBY9NXsZ9Ppx0p3oos+tpOKZWGTxSzw7BdW1s+vs
ibBd3gz+MXMy/wjL4zxYeJyS9d/ladrsu8B+YP3QPEHxT07yoM8br8Ry3v0elovsiucNWjgfbIJa
C/SPCQkaUnjK5CsYEwWjt8yLVtsZ/vB0a8r4oZlApCihkchWNek8UF0X+0Phr1kE+c/ygMDxizHY
grICz3+GtD09snjHDWButj4rFrNUvppJg7sNFmkrVlfjWc4tIg8776lVbneDbkjc2YktakmF8mzo
nf48/Rh61cYBcCzw1jSjbkfVt7XCNMHemvEbLu/48PkzgtNq3oMQcKGT2z/tqDaXepyxvY6ShiSG
aR9VLa4vVW5WFw2IguzK8479+DwD3IUDNp9BOW3uwrR1R21HiV3TLCijHNg9OHYRVrOJ9jMmHMWG
Bc2E1GyWPcjh20yhTRM4JaNe/O1KOckKgp9J3yoLzAOia1UbFzzRxvdJZatP+KhbySb1Al9THl7g
tKbbLK0hpuY2yM4jNorzgTUNH8apQ0b7py8P8nBLhlRQxtiYygM+2g/YchCOjFmW9nW09wc73Mum
PGCKlZNWSsESQO4rbhO1VAnDlRxPUKTYC3kqr2xW5DfLTVPbYpOGXX0NREj9rel0PxEKcaJ339VU
RQxQGfUJanS/CzReT35vI7TrlK+kJrqfeqxj865dYFCpO8yN22DddhYp9Ihsv5tX4ROxOhZUHUAK
o1d74BMY5XVUMGSppZ6lPdVAK5lbcqyn4kaOSUu9eaysEu029r+vk2ParAj+c50JLhHEHaaldVLW
C2PIyaiNGLGiue7XvAbK58LAD7iYxT02DGCTmGBsN49tFpnfe1RCD2Ob6WdlqvBfTkQBvo8An2Bt
Vk7G9xaW32JQiWV0XZQcEV3qsBAY0IAr2xo7pqrnS1PVIfZpFh71mnB4Fc73xiHhNARK9BZqhE10
7EQ2GqTFA5Ke2ajQtHaxyKxdnXa/zwa72PhKj3dikc0ymHnKfVSe3S8LzVKlnsyPjyzXHwaBIWPg
6OO6TJJhPXip/z4AtgxzjHB4TTWPupYlO5vH8wv/TGebBx84R2wwRDzhnQT+BnxEq67we+9eFBwq
iZzX+UKOdmpNPSLhCCN3fPAXbr3oWyO5WpTXvlAnTyBYNaf9/U6wR9RVMd+Y+Q+Up+EK5iftIcO/
dAEdWlmUslk7/PHnQ+faBpTF+fQ2cT5LlPhN45O0lv33g5iCC9ozSu3L6o3Hfv1XNcccqGz4yZK3
e+giL30pbSdATtqWh3qI1L0ZxdgHKMMxqZzhgoPteAHczZIIoYDskgdrEAs9rNuTbBHBHi63UXlB
iK8rgheo1H/uUXk8vqF77u73iEx33Hth9Sa7Mh4lR63sEQnNpcDItR1szygXbubDvQmc+kuk4vYd
yIpiOYDKHaaqOVcPy7Y81ImfUKwkFvIGn+/6t3YcBVehmy4F6Va2mRHnS81R1DdTR4ZhN1q3hvut
vXWaEEhvBmuHT1q6HefgeqCjVArzqFileZi9hhA6QMnYGkzmPH2Nc6Fv7bCqF2Ovpq+dlYQHvBaw
a5LNkCol3SteZUsoaFk9UTWLyUvEvooNsZdn94MSuaRIZBvrBs+9zayDVuzjpokBJ+JfYyvti++B
Us0Akr7iZ1zvqgFqqGzGs3dfrufWg1Cz4bUIR1RBJmBUOeoMinvoBtx2UtvqX/vItZ5ASvzI51ZO
uOMYx+ObHGtEapy8qDzLC5PAN85jAOJ8npmakXURjrKSY0VZOqj5IA3MY17OG6/Jf8mhwQyTV42n
URBH4yJONrBFzRc5Lx/bh7giIip/ttObS9Ls7jJscXAyIJi8+v0It5RUJdr54nUKmy/ACuujHHNj
RLF6PCQwxxnka54tMq+Kd3JUgXa7NFlRb2SzwPr7MR8GdWXGGnn/0t3nfhk9lf88gCfs1F47yO6p
rUoi1Nj53KbFGnFYEA5Ya0d6vZRz4A0wZ2qmaZPqvG9vTXmhHJdXx20Mwzw04WmV8BlKu1d3LAeI
OfHKRtJjpcbBaMHWKyTTsUIxPP5Uc2cvKh8Vppzk4nBvqhPBxV6fnu6HaQjUJz02051r6VttbslB
2Z+MxL+pEPeqdT9hMCs7c40q9of7JOLn0WNdtfOCRvmrK1G3kfJFt9prybIY7PQgD2GATLq7VSvJ
o9s22W0oE/k1Gp2Zx/FnjjwFngUDjH/sAucAkJnYv+pYBO6EGddvkeDtPnhWQDyGZqWL65So8Vm2
QOwtJ6Mbn1m9sNUoDkkgQDVUolj6OgnyaFKM+YllXjBuG1djlAXL2IvDeMFSJ8fXtShWiclnbpHB
CgKER97s1tYq7xRm7nTITN28yPu4JS/w3DhP8/2KOGqO1ugjwOZHyC7Kj6bdmDR/ya5b/5TCLAmx
/pW/hOzr3IKy3g4CbdhpMIW93mTVxDMymYL6FExUi5q+8YTPV32q5oPsV0BQhJpqPMmppuh764F/
qVvffZq86s9c2Y+TjzhoOp/7FsT0V98HaKAV6vuABfdmaL1mFVPbJ/sD/HXe3WpqNpYqgP6YWFCz
UAnBSMXwKYUw123WdddxNhbDbCB0G/Mie3LV0PFpxwnQmTw/XcQ5jE7FteqtEjjd1UTEd9bY/99G
EQRRihOF3kJeHGbJrw5h7dIGzvbWDmI75Jl+Mdo0obDQpoyDB4WWRe5r+E121pHbPledQ/KFC/KB
cEVhN3s5ZrPeP3l4Q8ixgHDtk67XcNmaSL+6nfUWTNVP3S+6l1gE9nNpr2qlgU7F7V4Vz1eezHnM
TmFmu0nRbOTUzjWmNbCSmocFo9nke3ig/b6PPtbyPnHCehXnayrUNf1kzDsjMe+Wytx41uLeeJKt
QG2IBYFdx82ezZIX+dVxni8Hi3m+WuN+8M/5xG/7RznoG1N1dEbz5GQhoqXUx1XcHdydjXX2Q9mX
5pWXlHkFVwCiafSKbVOF1hWrtuA0ltFGDsppoTaYuDIQjr9fZfXPBaVbF3mNXhrtesLHdnG/aNCq
q+vr8ZO8xge4t3PnH2zOP/PTD5bNII4PSRW92naHS6JV1Us1CX3s+bDgqIzpV2i8FIqRUnlN5TFW
NdNHE0EyGyYD8RGvmZWorGmfFD6BNYVNUIFCEn+osVn0jmu9+SWWaHkH/mHInuv5UAU9FRgKCpkc
bvszhhb1UY+sg2zJGY6ooa17ZrOVV3ldFh+q0fvumI5VcNuCLXMiWpRaTr+lGhjfMRx3j5076NvM
6U4oIgYVGPp8jLCXf9LUDznj1kUhYnKUbUGWCWWcutfmLtlvT2xO8lgMS7Vou1NhwEeL00R8TLVR
LYWqjbu6NvwvffXiZnr5MQH03/Rd00LiSgQxyJQSkWSqeYQqWJd4ZXkFy1lewfeqD+EUllvZZ8A6
u1I6GMPfvlLcVlx9grCoOwrcxuYxOasE9ECZgniy+s44GfPByq1u0VtNvJJ9tZYYJ2ASxskJnQsb
F3137xJGax4j7aLXrAse5OUlUnG+8NmCbzQFJj8nO4FyPh8U1yPUJU+LTnBamAGQX3ZHi/ukemh/
Tyffa7EC/U8TXPd2IDO7Nf34B8+NXwOwHuKe0wwjDSO+wUX3TMEv2GZX9b/lNqZxuqH8ZeEQqwQq
9ha2jTNak1nPY5h4mPs6WCUatbaL4CnNsurgAnJhB04OnZa1NIba+YBsiZ9fbA1rbW4qJO+gJFlf
XMN3tjHkvccCg73nAl/ph3TyjY2VKsYXL8hfKbizzvqQxy8T2VXZjQcnqMgwHxayGeDqucy6zPx/
LzLKBDzbVKHeIjhdauF3O7T0Zdk0Bt+GETvSfMb/GeU7+8oPU0VV02EOcBXCP8juSqOSeKwgorfA
9N/zxB4eyqG3STCDPSUTc7t60HXCiE7WnrH12g0kYz4IxUDwQCe0Sssx+DDG8Oz3aPIUHqMnwvg4
Vs/90G4wPR70ObgZhB9iWvUxXoAhjH4WGhM+SQUseqhH2iN6y4PqE0Dp2DE+dZoeLYAGth9VTwho
7Iz4CeVs8sLrZS/T3FUUdqvJbfAGnpPjVHsterI8bzjBiv1YVthrztlwg1oYqsCq/GRC8riMo/Uu
byuKBMi+HiBlmn9K++i2vvjAt6zfOnYTQx6lt5t8/h/1xD7rmifqhJvBfNOpVKKlhTpgW4/frU6F
7akZ43OchMamJDeJO53uhpucCiDwtuQRkrbx1moT4g2dNV1zbDpKGIa43xNcxQ37d18RPTUBeMJ5
hmV23Yr1cLLFTFfZV2UBR6vPvJdIjMrJ8tKDbCWGOb3MzJN5yO36dl8UWTOHLaitoWDtUFTk6fHU
Da6+Zqp8uorwPXO9H2VnKT99WIQkK6CLNix03L4af8AZwTQo6q032DHRLDASSHOH7rGPhup5UoYR
lJYAOTE3O+p0z54awp7VGsLbBmpNXFjY5Ri+jw202z0HSKt4kF+joafR42WXGEAO5JgSgmwPTUHJ
IoNhnTAj0X5C4kwOCSUFK34uSa3EwMeqY38xicw8la2q3URg+iD+ytUxgx9AUs1hgbuU4jCtG1Y5
m/4vWlWX2CVaaN4Gw/6oCkKudf2Nb/HwCBk9eOTR+pfuhyOV7CIF4QLvaFkbI0/gJGIRNDg7eaB8
A0GmPGUip8VoOzsxHz6P/23q/Xqjabvf18tOefltuGqIF4hcv7gtcaOhxGvDUZGFOCoG2fh1C9gS
CLXDU+Qp4Tc9yPUH0ZneSwU1k41nouJ1TTbeo34UAltV75W4/h/OzmtJUmVZ00+EGVrcptZZWbr6
BmuJ1gTq6ecjslfX2j17xo6dG4zwCEgJRLj/Aq1Y1U4PdWb5NySnMDf0QmbMQ+vfZKyHDbHkv2xs
ulwlMZx2/A9T9Hfycqq2Asjz+1jbX92iSh5qKAxPOa6PyEVXrFYFdqCTDRKZ+x5ePANJIlAM4uTr
Te+ekQ7FeSDsVxYmMyRpK/+xBSSxU0MdwwgKKY9hzzVUMm96MRINCyOUaKmt+fXbVA7DQrcRjLfm
puIp6F4X0QuSP0BMO+dRhlsMvPdJmYUrn7nCG894/E58o9vJXjSRf0FS9S6yU4Zksy36own//WUY
+mnn9Ym7NnuhfZARO4vOt570XAvOTtg8J4PrLPDKjGeQAy+Ov9RGFHhP6HMTjF29q/0cw4+5CTFB
OSg+lXAErqIXPDeCixaS11esj7wI31RrtJ6bJtc3YMWKdcMX8Gxg7XywHGS3u0axnl2KExezjF/S
Hv1wHZnQjVIbJ2E54qmbEZ45AjUAfOPkOM6oT9Skgv2UqhitzL1yHFKty5oJ4E22+lFHHSEDculi
xghIuDyAs7MfQqAA/G+b4bsmcFft8uyLb8bhmrk90xvdVS+itBBrnUeUqMopRfy9JWu1bFzq8f4E
qsOpHX01ecg2NcJZ9Mp0savohJ9G/u7EWghaLBEHy/Cz9950lz2PoRfh2JjOlSE1BL6I9w6N8jUz
UX1r1GO9CAPyI4h+BYtJA+JSdCE2EfzNIx1hCsc00O8F2XkYSh4zXP/Wsz5brxtVWd7MNIx3mYHk
t9drvzdqWj1aaHLsP+MYBD+k5tDux7zHGZ7/2IcyFVcBxvmXnyU48Kjp9zwio2fXgJ3gICabTrBO
VAe1P9oTL6zqmf3Ylhg76Ai3fHNKfRPr1vjLCPzDSDbmS6MX9VIdA+9kWTHCxEktFipk49fIyOMD
0jxYDszNOsSwDMwKVbq5qSfoU4SZj5FWFNevFG6LlaM57m6ce22dhJFtViR35l4mQ7B4W34JheTE
66Rr6J+VyU2eqRRwEIqmfwamMz6PBpLO8zFYKqJYO+vLimH4CqBL/PLdvam2zU+KwdglJlr5YkOn
WTejmePKTXLfCrN8O5LnJecPp3wMreJr4tY7OHrtr6yy9j2Jli9xGGCVFdXTLcGTdxspOLLkmK+d
TTUpkLsQ+osxl2pdqJs/bbFk/tf+4haAbXGivrZp6gAm8Ar+cTDE0fL2MTxjRmR5IIAxbd1YaLvP
MP7uoOTPgEa1aF85bX1EraYhpzU6MSUS3EKOciO7Ppu2HgGqctEt+9cxeQqrQqs8Zcfjo7jU8waj
1HSFmQhm0qSnL+SXgLDJbq3Bb+qzJ2JNx4ydMbIXVsuLx0qiHfaFy7P4vrEKBOfdvt1UfQpede7o
Kx9gRt7oHwhm+Xshm3Ucu6gQAlidh6jWZCKP6XcUX7ToSEW8xiNj3h0Dbd6d8mZb+B2uHHMP/h3R
sev8KtzI3X+ND93rSILl5pnNJiI78japRn6mpgikbG5GbdDsDIObg+Z3wZsq8FciaTLtZC9P6mox
FaI/y16K6ih3KeqTNVbV03zKodWUV3nKSKBFLZvylD3Vr5VsBkxv7qeUTbQStpZZOTuuQfXQtGSr
AuhYiJSpSEv/icm93vGng9XXQ3bvkcG/xvy3GBOWXeO1Zyo8JtT6l7bMoEcbnfsgAgeHILhcKc7U
p8+4OQz6IkvBTMgRrG/dh3RGJbZkYqlQ/XOojsH7Trc7LN3mIcPBNCjKcn9OtuiNu+d63tPc+Pee
jLFU+t3717j/1gsowb2fr0iDs4+aa5LozqEd4BOiRARD1vVM01zKXdOcmHXI3fsAOZZinr4I3a65
HypjtTxe7v7rIMolzqHUrHY1hk4GUUCpd1EHUDdLMX+asiCAs6ExrayB6VS5R/HxT8eIX9kFMvlS
DvuMewkas9wvgNuTqnYXsrs19TOo4v74OU6J9ejQROP7YFnOvvU9deM06nDAYGc4dJaZI5U2tyc3
xbNTLXxz/dlvljn9cqgM3sff27oZ6OACAYGi+rSI1Wvu5tPXoLDrtZrm7SGMov5J19p3GfdxVLTG
cWh0iOpM81IdI+ms0ZSH3EVBjT87LuCNrTDtCI1mR+kRXfRgQHR2qlostY3fo+UhTC69a1I+ywa1
P47qLWXjUeI6y5jcGCnYYiC83FVUfHg6t5mTpzNLdtE3OW7R6INwZeXKoesTqKnB+OIbWXsrVb26
pWXyapbl+I6CAOqEmyos1Zf2Bb/z7qXxO4N9HTnvF4l1/r1vGwhPZsF0habtLmO70Dc4q+usr5BN
ArL0szYQzNejdHiOahCaocrqKYr94ZmpbrATzMBXsldpivTcTN432ZlWhsYU6QguIRXLaKo3mhFc
jbED0WhW3lluMkGRe2H5Y7vtFC/G2mtuf/bLPacSO9VM9YMQiSq2rYL1V5mTXfXisjtaHbmKhe8r
Aqsh2s68kXt/xdxUR/yKzCQTMQNBDd0E7+PiwIUrYHBFvvz3xnKQCx7iCX+T/+yAMIDqU+Wqi88O
8nvBFQ32+Mz/ZflXXJ7TD4unEeWKvWwNtt5TVSORPHODJMdn0vpib5kFXK1/aD8ybrFIg4r2SSRi
zN5g3GfovufCHvo8nYzJc/4ZK0N/nV0PA0ztqmZnDlOiwGZGusLyBS5/WVzCRBAjZboeF/vOTeZd
2nIvRyl1YaTRSQ9L7j6Ob6AxXZoXHDUDFHXGldYp5cUefYSItSjXVrES54Du516T+UPfeYtm4o8C
VplPV4/R26jzN8rNLlvLZu5b+CrFINLADcdvhhYjVw+0SXYm1iNXifPCGP+BAuNDpSnRG1hG72B3
yBnKQcFQ1dyuKh10A+fnsk6X4CGboxw8hP65phx9c7Fee4EtCqKNczSZVSNLa0f3N6WbrOWUL3fo
Q5l/VImdPEhIA3OU5kYEBk/68Il0AIP+V6TQPmJsQx4ACzd3vMT/+zz312ms989z9ANkMejKB5GP
YApINIfHWvVHewmAHmjYvIHZ2K7yKeU+kZcCuqIi4lMGYfUk91oZnCas0xIdq4f7INkfNXr7e/x9
lDwgyaioI/wFNPevk8ju+0GxEyYncShYER0TTzTbTnj4ZKrKMTQHrMbkbtTnAQwrgiMXJDcNSA2g
/ZwOjB1ER/4HkU82JPaVY0R2ZFHgIeb9aF0/Xs1pRCxy5qKjrET+96Kk7AIQUMG7YYMl46bt6/xg
etiDVRBUK31Gk9asz++iZPf2n+5GxSDh8qc5ROhUL6RSmYYaULNKk2HZV1ZyHLS4DbafumatMd5f
ILaoslz+NO9nQM9nQDwm6yF1Tv1N+7Aty7jJDa4d4hxjOzWmIXevLmyUfeTUGb+dMG55k5q3pApg
jCi+Ops9/I553IOxOnQovM6nkh0FvtmLUafC+BlTVfvdS6b2KM8k49xXVw34cWhEHGloRfygOHgQ
zueWodo1c8qz4lEeEzsQbrtW30essSDvl8PJaLlfdb7XMUOt4kWOYIfghfuYrVpbFLvmAaMfrJQy
Hg7BfGApB8ldP6DwqMVus/6ciNXzLO6z+T+YsP3/hzRJ0+IAi/T90LHwmcA3BCKorz5wZtSG543d
PwSjNRwEj3kLYBqxqnBeycCae9lykrq+5oZWXR2v+jFYFajqPyE5YtRxSBQo+uLqiRRx0pXKGZXV
COfHbnxLJ+iUg/Dbx6HP7HVaKv7ZazttZ+IkddARcD417hRsjaKtHxTT6ldxFmUvmNOxaO4s9zUV
Q3dUhAo+igKJC0yTTZANuPRVRy2PvJPuB3SKzvzdKUfo+hifTD1cqCyM1dSKH4q5sBhHsXPBs2wt
W3KjcBc4pEb7oxuDJF7ijdRvS69qYCz49qqxU/PQBJDNgyhUtuY4uc8dJqGbONePrQWmkJL2gxdd
HMtKEENkk/A0vrVI92augyv33LrHA+/AWlA5UYCYZq5d88W3I+sgR6hpmt5cxJcXlK6tnekEarCE
oAEkoanD7efZ1Qwh0D6ncP4ZK5pUWU9Gmq3kaeQJRSVGbOPxRJHjrPmdDTiF7sswLBb3t+CpBnMD
W3vGJ2UMljbKFOew7baf71nYBh5ApE//89P1w4iATAZofn7bcjg67PdP9xn68wk/30FsupRE4sDe
3V8yZ7kBUIXpw+drxo6DZmZOBe7zVbtI8ddQ4X5/QnnCOsp/f8L7txWFLlK/86e7n1u3AuY7fDo5
Wp5ffsIGGbHPN9nPnzBr77/f/WvpS0jgyfD708mjVcc6KIELKmr+IuTRRZZ/ifXaOnye3qGMiOmR
Eq+A4VVP4I5mvqtankvsrB8plT01uuN9QL5BcS7HTDnX/OqtwCO7tJXsUuieufYmrARap7hyY7Ke
cp2MXDj53GWihKpnauonRTO+yk65qQBjGJY33sfXHaT5lgToRtZD+zgUJ7dMfnyO9zTyhzzzmXC6
6koYCnO9apZpz4Zh1cSu9hgGhf6IDtTJHVrlHM+tsXLwt475amWnHGb7SNYz2w5RhWSI34bIUbhI
Hs/nkBu9LYd11jnYef2J+Umz8Wynud5fZYwbcv6+vpAvI4e1ZoQriF1mB9kctLG5AG6+t+RRQ4uc
UWVXiHP+eb+h3oM+0NwHGYoRfNghJlHgPMt7kzE0w38VagobdT4obePw7OjNvU+G0HYnDzokIdW+
fw4yPpKgE/evBLB/uVXjDBi/8WXwzoaf55dG0SCwjkF0lXtWmkGd6utyJ5uOlaLkXukgECKzjVd/
jfYSddjXsB0/TyBHyA2vgInV71f4DNtJGUPG/+cVPjvSSvx+lQISCvrxzIfUDo1kNczWQJlJbTPp
2OiWMjvJBcme6Txi1pM3HKk6u5Tb6+rieVglDGrY3gzQBSvqOfazErrBsjPy4d1qeqzJB2P8Fhft
uXY7/5eH6Z2WhwNzwo6qMlOzYJG6OvMTNfzumNrP1gmU9zDzXPSy8LHX4fWsMtRGb1CXWJoahnrh
7WpbO+yco6N07t7L3Xo/KPxzjcKRNizMvDT/OxfXeAKqVQoc2uetxpS/NbpsL3sGw5sZRzm15IXe
ZePpHnUMbzHwIFiDqMj5CVp+5XwZNS35fkVLN0JjerKs8rmcrd3ypDEfK/SHtlFT7qNai8iZesFV
9cCDgC9WkGPs0mWiZ+15amz1MVabFxl3g8RYxVPdHri7a3AqjVVeOsoHeFZt4+m+TSGZw4f+XOgC
CdreDPdcGtpahlkhHvtqUJ/jmzWFLjQwO8WtyvPgWW6YJpKEpOKbHvG9So9NU7ZwlOfdSUe1wrW0
Q68FuNKG4Spyu3I9jXn24tmUz8SAOYLr2OlLqWCrYBfgO2SzE1Cu4kL9JVsThqQopHtneSSaL9Yj
KulLlIJ5Fs8bN9+BLGmfZaNPyi3K7e1NHpvF04sZROpFtvgk6PL6YXySQ9MeEKAgVb8nfaA8Z6w/
91wKpbowyyYiV8/GGLRoifWxgY989Ds2ZfC5ULhuAApbpP3kwHjQ/+meB+InVx78sQBv/CdeWnOi
oZutiafpNcFtBVh1lb51yqgj/8+TXzaNkpynEZvBIQCk9cYc4FW1qvgBuvr0KqyVHKTlXno1yo7/
MWdwsVLdZ7bGTGA+JHUtyvmKD0pg7h01bo69M7ln2TtR/waHFLyMoKtultFe6jbN3kzNjY5TG9Wk
4zmo6KZiY4Ox2MiDrFJVQPlGLB5wWDmi3u9vgpkxKTex9OXxInx4sJ7+HTTAEpIdRQoGz+b6KSat
NSZCv4nEqNEejpJ1wTe8kZ396PpX6oz3lgzVog+WeTpyCc2He5S0j1prUfEaSgqQyIK+KCKIWSZw
JhLB3j6GXACC+ZdmNd9QdgD2E800cdMpHxKzsra2P82cuQGVPoVHtifs5qnVTW+BtHf5tXGgT2lz
GV0TmEUBXfpu+1W5SLJCfSlDm1KLqesksk1v16MQtfeUacaTlNEaZdXipUlZmvGn7L+TX1vdz1Tl
yb7sO/NrYsJUsCGGP4mWrFeLB/zZUAsqd8kQ7CLV8a+hYxQrV0uyt8hWfmSOY/1Mh9v9PJhe3RSs
VD6E1beArzrl5qH6sPKnCZemIX2ZsLV6jvCDeO4anKASJ3+UobgxpwWsDZDVc2clsmpTkE5fy17u
jcmpM3sgonNvibrwc3v8PBf1uDmrlbQn2e94WbYWDn8y5SP3RPc8dtmqQs74DS8tDfhFZCxk0ygt
Z2OHokLIum3eWIlh5ZQM0CfmwUbmbyh8dE+an9WPUKvu4cHOwmNezOjoeVRacM1BHxm2oyqsY6+0
eC1aSn+e9SlWahP2S9OehrOMyQ1QhOGczpspbu0Vlk4MmY/oEbLFM3fukW1dRbD0s1vGZC9ycKCn
MFpVmzRein7yL40dOOe2wL16NCb3Kym4QzD402s5YeBQ+E21hZMZvQfmhLdE6n5VIDSvcn3Ca6fT
4oec8g20Xt35msfjm4b5REBlYxH6eQ+usY8ePjdO658bJjpHyIyVu0hcL9lPih0u5JA0cn4PDiI0
iE01Pyc21KaFTapuUVltw/Uv26wuNlXG1xNZ+fjQIGh2mHqgPJIdgHHg93pCWUkyB1paQHpC1JxU
42X0ou+qLaKLZAfMfe088n9xnDyLaQ17V6ujqzpBFVAaCvG+lXiPodV7j24DfMS1bzIyqiR9kMlp
V7JPxmy33QwePpyylVpJsmt6lMtCTODype03D4jWDud4Plnh6+5mwkUq0i37McRjBdH7jIWJ0doY
TE7uLXWAudAnI41tKWsfPvsqLRpUG+MkXhsQQM4aqGy3ruNlHCf1q1bkv/dkDJqVeBqHcgmGIvri
9b8Mu6jfndLO9w4Et7UM+0F09BxhUuzlboV1DFIGWR99iSf1O5T97hYmoriMxugs5PgmN5CKKJz+
4hlqdvN186eMW17pMw+obGRruM48t5pNnKMv3FtbtDMzsY+tLHiPTYrzc1zplXSbIsG2lU3enfXn
3fW9O6yL+V2gMHOshPP73XVMpZa97m8apFTiqi9+Vo52JSNb4KWJC6edDOrZb73qWBWIPfZ9lLxM
HRAF8jTFT9jgy6QdzKsw9GwlTMNH6jLABGTe+9xkQhm3Ni68ni3+HZdjTdV8DUw3fOk686iltv7u
DxU6ZHkSnitNQI9X/WKtZ77zNujp1Y9c7UdsFI+g4rI3I+Bj9XWhHGNj6s+oU8AcNcPmA6z8PmAa
/UPzyy9Yc5kvmL7mG7ck+W5ErXrpgymaRTP9L4kSrOVQ5JBwdPLK5rmA/b3psNM9qFDZr6hHDUtd
G7mIR7NDinv0QbVNprM3Ym/HAiORYkFvEwaei34a0y9WGX0rs8b/RibhUiDQ8bPSp7XKbT9ceN0Z
0ZMiXggb+RsYIwuoHxuzyOqfXqg+YKYmvhld9HPqQmun2F6/UXEeecKuWRTlE3IRxVNXVyxAR1/b
yFg3mfUV4tguL/riPgK5wmDppSZpDBzmxiJ6DPPYu5aRBYp53oOJ36xEWkTr1kVOZB2iMMYv4B1r
naI0j1fWjVaVPN57Wx9eUuy20TpxEC+i3C04zz+H3GN8q/dD5PlDrdDW8RC1m9TtlEWspMrVd3sd
D1mAcklQ1F+7+BX8sfMtrYW/RHpbO/OD2WcT2eFlPXeI8XsGD/lrbPfxOqhZB9gjEJVS7ZFXS2Ln
22SWMDJE+F72SbeJ3FjdK6WlPrpxiGXUPGLo7GcDDuZLlJvBDn1QF/CeXb+ITHuSA5AkyhaI+gE5
a5p6qyuRzldAvQgoJvC65t0Bk71T0qzc1BjBOCIJX9G/1/ep6fVrd1CtL/YoVpGTj29+PZg7F0vy
jYzX6rd2iNIPgZ3bVgA/2mpeZH9Js8z6YrhkFIZUdbaV6NOPMf0m+xI4zhuW1cYOy5bpbTSalYxr
FgvVuMlwBkYY85WE8k6+BPkdZxUp0dawU2VZWyFWZ6wljnKvnJufMdlhhvX/NaQ3PRM+hTBXfx07
gLQ/oOqOoyUSf3JTx+CUq6g0/hXLs7648ibiLZUCvIj+DE7nDtT6XVSnrR9/xfUWym0YtOe/4n5Q
5GcB4r9L7HHZwFpe9n3/lltNfatmcqKLhs/xTwjWe3PDnOYeospWk0SCFauwrA3NUVuVOOrdgsIy
1q05IHjSed6mNMzy7LHS28GKHY5qy+9JWdzfB7ZXHrMi7HYNKp9ny0dRp01KKhgKLn4JWsgPYdyg
CeDXwVOmdSjExkxGY129AAMorrVtqBtb6/xFnls+C+v7d6GOOzQSWJnadn6VMbnnp551gBl0kS3D
w+B+AdSpOjcUpKK0z6/3WFxnWAhmaoop9ag+QQYPDu1UA2D1zbFirRcuAUD3N9lrpW21ciLsQWXT
SNz+hPv6t6LO1KfGrMUFscVTGvjKa6vHERVdK9nJpmlq/SIvY//eG/XT1vQS/5HqafDc6mIlR7kT
85faZB6vwlYE+IXWzGhN1Al7Pz6Ftdm+Rma9TEYDOWaHTOFkdmItm6JNfsCNHx/crEtuOWtPq00B
iXqmsS7tqkX3koMy3KoKKiY7tcDf1bGt5rF2yQKbaXQWKuaHSWtF546Hv+yTm6Bv67XQw3pt29qU
AoQWD6Zlq9sABMk+j/zsKjeaWSUrtbIxtDOK/B6L2imDrRSEuIDawBnnwTIm92Bw1jtVUOD8jPlK
6K9Qe9EWIA/Lad2lA7WRWYMn80R2iCE1bVPaDxyHnF0nBDco78XTDf9XlB54YLg/48r/pYtBfc1q
ZQKW1ITXtmjcHfroEVqLtnnpNfi7pVFWr1pcRtQ3qu4nWF7LMLxfRh0/x895rZo8oUb7vmkzB4W6
LrtVSYGl6X/Gu7nzrxi5DfxHxCK1wl+VFTT6xQPPDCVDndYmwIJzMRka2Mj4J5ZEI6ou43iUe58b
x9KyrZYIWNTYu3nzJmQeAutx3o2N+rnTqRB/Gr3JuK7A05ex++A/42Tv5+Ch1qp1qpr+ToGNtsVs
dQRtZEdvuqYoaAeq1j5ugugtTLKvke01Vx7c0Zs5V8HT5jXwnYHUcPYkD5mqRj9QMuyXclDKChbk
F2wPsrA8U0YeG1MPs8gaHOPFjk1tlSVjc001Pd1papWBXzDsUxWn6SbEdv3RgSS27KGTfPST80iS
fQbyM/2iaLXwYbJHPtOQ0DTqJXTH9tFseIJklaaeNLRqD7mrBLupUqdriXn3asTI9LXvWSWX79xz
spNplZQA4qZfkOBSkxXw1vQUzDQpT0CFXMi23ADJi0E4iAmPxuSfHnkOOVyOuR8j27qCYmvffYyN
md3CWfpaG/riNOTVVYbiOQQCwTrHfbuVIbnpTV1cyRUs5DGfcbmnz5rY9xgj7kP/nB9psO39hGpG
ni5Lmqsb5sVJjlenSNn41tQAxDK8rUVi6zhVcXVoi94jBS/Cs9sYeLsDBX/AycpdsXAZn4rRaikY
G9X8zC2xKjKClSvgnZmJqR1RbEHEIJvVQrS6TTYyGGu5W9133QCFZp9s2nhURx0ImsZ6ughE89T1
KUhw0ydZnanZVhU9wohDae7HrK72+ZyZjFFk3ExenT6Uikxl68GzqRbZ0lab6h0f4RCdUFKLHcKk
sDlzpsrj1p8XUQuAheuur5Aa8wtn67jjwpoBH12lRAcW4Pi9zU0nFP4CvoRyitOse/0zTDigC90B
xkwRGr+H+Y3tY1rGMI+zybg8mz0PA9fy72HMQmxwAlN6Stq23iqpS3E/GfWnyMb3PuQObrehVS19
HVJAhyLBofZS/cmxc9zgAwsm/zzYxerlKYfaMw81y6xYamDddnKoprbpQSjAtWXTdFoML71K3/UO
JSFkg9SnLERZ0/Ks5LUMWPWISbff25jJMD+/9jWZkJIIW+2HknfMuVKEtslVLFzSXPEiqLcsMzBd
BU+zbpKsuilKYy4bAdW8jjs0mkRG6pAiwFdI5OciFOQtYncX1IX7i/rciz/E1UeZWeXSUSrz0QAl
t2nRUT3bcWLsxZgZO0zTuos8I1I/OaJcPqrZ3RB+rQtmpzy75tzx/YxVBnpnPqPZeeVynEUKTWBR
e7nG+W+roL9iVMSqQ5iR2p6sXQhJMS7MIcdvZszWGfpDqHQrRpndorYsXipRvRS9oV9Gv8tfeJcF
4EaLjMzcOSkFUneuUR9kryOaGP1Oq9vJXqoeFepOvo0/J8eShrU2DbnuoREXMDQV+Hcj/XAj9WTN
HiS2w/Ik8L333LRnudFIXLy4AZjZaT7L8xZCWFJ1i8Zw2p/Txg+U8medpgMAESSx1LL/gNrhnXyl
/r1pRTOu0yI1Fn91/NW064bVFuRIGZ+iAu0QDwvBbDK9U9iShkZ8nUVrbLHCr6LhBzMyBJmH/hfK
h68YiofvXoZOMLyi/hqng7Vr4OXAdXHLa0ZBeIXMtr21zdFb8njja583AoLB0dZcdOQGA3txGSxw
RcVYekyoTFs+z68pWkRmYJ76pvGf/aCfLxS9xZiRZtZ59boWFpYX82BcAuztZJjIbczNUHjoOGOG
fD+VU3riEiriRR46sSp+RPBo6cxD7Vb0S6Y+0SZlPQEvMpiSVZmy8CwMZTDeRMbtp1mxbhjCBZDk
AeeHCNEBa1UmY/9TLbWnnCrjV7+zm4Xu2N4rfl7jEs/d7EkVarRGeProZQ46geGIZms8FfsBJA7K
J5pSLNu6OzDVcMGz06s5ZrpVLDddFYmfP2XzZqSyQKXhJiOqH5w8Z9qrdJ3D0PbOulZYE77d0KdV
289WQIR6dSX765GMcNGhV9wI/xyTl19W5uAu8lB9ThzYVzaSDNuR8tPG9vN6KZWFpHBQPBNg26Kc
reOBtapTgyNiqr86Jh/PTfSrbKmk0EFeP+Op2jxoaA4f6iKvV0HuWB9jV/xwMiu7lV6jXJCHpuht
9VxH+DzM2cgb1eTmWxaKHxbf2QcPF4H3JbCA2BDREsXmB9zm+0sBiWkduS5IYs/BMlPrm30dQLf2
0Zsc8c7BbkedTlwtX7SJGyQ+IPi/tV2wsT0Qlui9RT88fhijVrRdosXKjgTgt7FG2DwzESCv0EP/
zWVBITLXS+fNHE1/i9VJvrWrUtxCuzyn/qhjymWw9K+z72qLsgtJ5/DBiatbr4Txfhgi+4iIN4qQ
88ZKr0H5tajCNlgEPXzRIup+9fpGNdTtEFXee1j4/bo11ProsoC4BrzFZSyYZBkoOGxw3Tav9SSC
ZU8uErZQFaMU7YXJohWJA+1TvRqamL5qs8Uq4in5wnfKkn/UuClU9y1Ea/eb60agmHsIZzxQ4q1d
o4ziq1b/5tnAtWoz7L4H1ritg4rCnTCeu9z0YOkpt8DOd62J2MLoIDoyJvqybTGZ7rPQ3SZokh+L
oRl2tqsc/KnI19roHae06RYqSQ8SMWLYdJFhbwpfvIdO3uLw7kaLJh+jb+gyPbhW5fwsuXiQcsYD
Fhn0jae07QHp14MHv/nCgNnMHIbCJR/BpSfAQIYgjG9yg0CZdlQSVOnnUKIoyIplrrWmtqOde2fU
zmpfvg9u+VDZOdn4on6GPp5eEXZWXwpFQ8BLcy56XDbn0aof+hgoT5nF8THyfsaqyE8qohNePIz7
wEEBBXh/YZ6Uiy9gKoZ29tGDytiCTUeaaW4qo32dM1uPtt71F2G3ENcVQG2mEkerWhXhUffEWWuF
i2b9jDicgYmhxx5ThB9JGYKRGpEvkHG5gYwFnl4OkW0vbL4w6c9R0R5fBryFrlUav7Ra0VxItHIl
TT0Vvr7pXlU3jxeQLLJtHXU/XCohN2yCjfMwOFAbzTBaMtsoTuzdZCei8f0NXwTgylPyjbQ+I3rN
GvdelJSLezvSnWExNnoKqC7v1uXgVq+VEYs1ppDlVjZtw+bx42noywYT/DevHJd9Cw2ULJuRH++7
DqvWo2/C9FvOoIpjEpiPlIKVZdhjQhh6h7wZH6oxtq5uBqq1b9emZ/xgXVct1Lj91ptW9zC1GWWn
ApnPOvqYaq7DWNGXo4ibX7351LsOKj9J6J0qykwLVKi61ZBAnhExVuSRIvwdRnEknLicHzKUPB/y
eY8y9EOmpxUkTkKysysgSvU990rZVHUzuyha/S0B1VPg+/VcJ2rHMwhZKNl0omA6jy7JMp5zz2A+
+8dMFEtoEPZzWajZIgImQOF8+Le32jQ308TgqRvaX/+btZocITs8Hg97Y+TV/zi4OShlj1H6q/JL
9zBUaD+6An8bWDfZLjJhWMHPhJlco03GknvcGKVRXSe3diBbqoIcTvDgtVWxK5iqH3OXulzI5b/j
GUJxrkBKAcHD6f+wdl5LbutM174iVjGHU+U40mTbJyx7vzZzzrz6/yE0Hs6e2n5Dfb8PUECjAcoa
iSK6V691gZQ5W7tBID80Y2ShMtTJT3l8X5Y8gE5yvfdtG4a7VkcRPvSc+jIEU/LFicuvqpue5YJv
ehT3qK0DZyLKpS1NC8l1rTH0XeOO8g6sNErmmRqvFcMq9orJboC7p5+MriAzzXMpBctrVS7Nn3ae
PCoDMkFVJsvI1kjrzgjzX5zy7nzuhV+9llfY+VEGRVPQ7MqhvrP5Km0j1e62vWEPV/gtvRUc0Oqr
TIJSNZPwV2qeyWQBHefLfDX72vpq+fCcFq1SPZBgajZFXGdgXUqw0YSxeOaqrlmlN8u0sqIfRdYv
/ayMf8p+iQhCGsTPJtDATQu7yXEcNVhaDLC8vtMp5PSHs1rr9pPtOAq37A1RruJ74BuUd9pycXD1
zgJP2P1UvIgbpW0BxTcqE9h8Ex6hIg7XRG6Gu8Qx80VrGD9CJfeeKEUcdgrEqVtIT51nzuhQRabe
X9BYACBMk+FhSPSOsp9S3pRp27zCi3oQHoFZgxgviM+pXZVtm77ayZYX7+GEMPcK+YcTf8uI1F9t
XqCecFYBRP7rpifoPqjBcEoJ+y76wHGfDF0nHFT2hwl70mkwBBc9aMG+js8BQD0qasp6XRrIVHu8
lysT/cs9Py7SSxOO/sJubdLf02zV2CjOGPqTLMM0SuKBh6KaH9ISSIWmt92+aYhej7aSfnVi62cH
0vRaOKF+zTT/X4i1pxRAO4scHPWSOj4YFhzZ3CMiNWz7NkofPHWKXGdN9ZcJeVYSNMpPTjk/Czmw
nguon9aKEn21hzJfkfd0rsnUgFmGSZXc0c41JVWC36NSVmMJZsl3S+cqHB3HBJofksSebbnUm0R/
ubFMuwi3mLjS1b7tfdssNhHXaS592xFsljx/bWd5epa8CgGCMYb4qdXiE6iLbxaAyXOgGevMrx6h
oA6W6qiexso56glxXMuxlXOOqPtyHHxlZdR1v3PiSt2jQzJc8qkJdulAyAWUQbDLPSdY6WajvpoD
fPpl3/+iGG70O07s0Fo9l8TbF1XtZOsOgiRul7E3HsggLH1dMhCKyrWdPABiiwtTIVbjWTs3ktIl
H3m+r0r8xXdUaGBsRGA0OR9OI8Wqy0QjHR2aWr/qjIgIvTxYlNQ1TbuI6uYRsqBkJ2xzQ1XYb5fK
Vrt1Z3XagqeRs06q4NWuOsIwlh68TGyUqzYxtGvk+M7GpzjbTYwtGanxRIFRuvMMFG86tYDxJ6jP
XakljzAq8FyNyh7YK73fC5uSAH2BXRY4qGRfOQpYPxWVMNQ4yZHZD57GUzJqE99lSRoOvp6NB/DY
vDsuGYyAon40HKWOB8Hoi1SRdugowl23EDDvkqK372XkPWVLbTn0oDRP3Sux0oAzjh80y9hLghOY
4XQfjAQsbGAeq8Ia1ZXmOy7kLt2DRzTcMUxS+GMomecahKJLvdq9lHnZPc/SU7UzshGjyVOTB3r3
2UQIADlyn4e8uC6fUfkiiB7pT3x+TDA6Sxje06vdTLrCzbNFMfKVyGdyawry0qsChrD1MHmJibCo
3Ls6/0sMEDqV1yRMo5VlleMVhilnoSl1T5ZFG683m2yYWzW2dfCvuIgJTgv6xQAiOVnyLoyWsoGA
ey015al3rOLUNPFbL4ZqAYZuaBghvQakLHxuXe5EfK5iud3E/BKeSwN1X0k28m2iOC5VlTR8DJx9
U1vE79PxbJQmPwBJeF8XUsTXn9siT7AWirAwdCNsQglJaVj3wlbbGYHGCtrS0FY5JlUuSTqiuqD+
tqOcpqusGO4a6ICuMswGS831vXufV70lNBeTLexgzffGqw2Y6MSXruqUFbyCOj/Trn50cjXZ1qH+
tfXb6Oy3/yIIXt7FzZBvHNuFLSZAgahyId0UPTiVockR3bmprbu+6AdCp8iP9KZsIjRhwVctxV9d
WFG+GchbLAxdql+43yvLOnS9x8IuUWoLS/diynwoggjSniA6mg3avGpj8NMyDUXTQepBFaST9dlC
TKk9ceu0W0ldrF616iEQ5EyyGSPPwxt8426SCcftqQojfTFSEMKpV51CfQi4CYIl0RS+wmOBbzYb
xZO1G4FTWTeIkfYq/EIThZPw69C1gi/aPEUZPAJ56MWrxlL0Qx1Qr+8A5npSfLN64Di9kPske4L5
cQ1MUrqfHtTdplJetdgpTmUSuLehkSfJMhy6cAOBCxoradtLa8RLpW0MTPeh0rO/KJ0AI5Z23YHv
WrDoyFTdG1kEXs6Jx63huACuSunFR9vqoRuSpd6U1ZM3DOVTltjXHDLhu9yTyidH64xlOwwNd1iG
tq24W1IU4cqt3Tsjy7tzmw/uXYrYOvyc4auXhOU+kP2cwg0vejUjYpPEIYOdmI2oowYjT6pMzLoS
wlVpJD3Kti4/8PuxE+beatNT7GcgmzhoApAcfcgbyGAaWhWvqIcwn404gsBbhTuciirzOamIfQM0
k1f2NDQGWdnmGT/vUmQZzwlVSkBClXgt1qpO621h+G7Wt7UNyGF+7TUYfnHmCa/aZKPrwZPGVlHb
B5C2U/8lhioilWuY+eWNcE47MOk6tKO3WdmLUkI3fr69re17dwXhj7wVzhrFFKvSt93bbGxWzcqi
zH4nnOWgA/TUTmlYcd3Rl5Z6XUdbcKM7w3LaS+sN1iYJxvxkR8eMCN0Tal+tIndPUyXNU1L2L+Tn
nHMGs8AOhgfY9bW+uzR1vKek3TlamgQbi7DVyvdipDLrZmq1LrrTQSq4cq4GUJem+pHsyMHu7O4i
/NMyiFecnwPky1E3sdKOR7yAPLEcxijYkbtIlP6vNDfa73nuq8iEa8aFuvRwF8AbVZMOuzZG9NzI
SIWZTqoeiKm3y9DpvdeS0PFGg+dgI2aVCtmPuohRF5lmMx1IX5W1Vy+wtZfme1Uk3k71M0jLO8J2
YWKWq0oqyi1oZn63bG8cDg4yFcY6NKzf3Xjq6kpSqMsPDh+6eqLkm2iq9vKMB3fovBeT/x5Fy8NK
ggboRePTdu/GCBFNI8no9EvoDQ9iFI5pdleAzhMjMFbGSUOhZxFM9OpjCcmT3ffwnU+7ItCpbSZ2
rVVoStplcOW3Rpf2lkTJ4WzmgT8/xC5gyslptsc6nIv+EJjLTxOZF8qLwk2G7ewsXIhHcNYx4Zp/
v5zbcmA0SkV5RphgQ3338NUeTXc11k53GpRUPssq4a5GBTgYckb2B8gmgklRSDTFJCskerFmTDwY
CMOOFopCwqa89+JsSjK3yNN+mhDOYhbWXkQ/pp3FMjR/PXgUILJYj4Cob7tWxJaBPZGUahYgmVfR
MKaHrAreGmoD0wOR7/QgevPE7DdPfPL7L1zm7YGbQXgv9p/XieHsM1/pv3D5tNW89o+v8o9Xm1/B
7PJp+8qTfr/8P15p3mZ2+bTN7PK/vR9/3ObfX0ksE++H0g7oO/rBgzDNL2Me/vESf3SZJz695f/7
VvN/49NW//RKP7n809U+2f4/vtI/bvXvX6nt+SVPh1qGaO/Ao10wfQ1F82/GH6aiymdVSo7wtuo2
bvQo+zi+Lfiw7B+vIIxiq9su/8l/vur8quUOFZr1PPNxp/+033+6PocZjt6dHvJ0Pl/xtuvn9+Gj
9f963dsVP/5PxNXrYbwaRddu5v/t/Ko+2ebh5xf6xyVi4sNLn7cQM/H0J/9kExP/he2/cPnft7Kd
EurcUvs+SEZwbKR2YkgEbHaM3xsxEw1DcVC1qzALi+hVYsHsa7pleBTTJQmkvRMjy6Z13kOmNfrS
qwxqq2pDus+CGAK1un/iFAyR7TSKcyoJW/At07xYMwa6eSD7/kvMC7sLT9RmLGHEEjbRVD1sGaYO
CKyGbP8EXfQFUo/4UthSvO9sB8Hnjjpf24xuDQyV8TlPYSCdvLQoQklOzAaWBJzNk083m5hWI/1n
C4CKyFkDtYzYKvd76pxzVV7fHF1YJVeVEdjwJBvUl2QjEjuc7MFhIqa68SO0XG34bgzq57viohM0
IG8fUt0zDYfAKi6FEhcXRWm0racXQNfF6larhp1bgGz4sNrqHYDJafMVckF2FAsrM0eWyKjv573E
1n6nVQQ1veNtvyApmlOYxtDy/r6kcEv7rj+rPFjc3PSRI5ql7hy57CliRi/ImxTqb2L10CNTov5B
uL6Rqb8ah25r8Hc7Asr1Tn41adkLwXthFMvn6QKciCM5+iHpGlAVdl5QdJrC9JFZ+7yw/NvAUQIH
NMxkz4HjQnBF8Oq2QhjnZZI1RkuSHvX6w5qbZzWU6y5O0uPnhaMy+PsmlO4/7SWGRmaeiXQbe6Uy
0KqPEVob5c67C5rEuxM9wF4euq2lt3WBzJLXZnaeEH6dM0bnkcrSyXVeedtIax9sO4qJmwb6QTQj
obMDysj6QfQQTBv2iZQsxGTy7iaGrq57KQUnrMgojkZsVlq0jgy8DLUxH+KxplDvWklS7oS1RUxu
DaZWW4qJ2+zkLnrdKBPyVr2T8J09yDiZGymH0gO8xpvvPBsp/iMiQyoB279NamOm73TV/j7bTfCE
KnxaaUaWx5W3Yma+mIOGIai6DgqT6VW/v67bMKVUj1JDey1ehGF5Ku9ImcCwZbsH0RhZhmL9rZ2t
XWRizagJIVo4+SYgWxC+HlC+G+NO+rCBXuQEDOIulm4b3hZ92LDs4XqVYGhYqTCjH/WpCcO8OYqh
6M3NJxt1etDGchBbzhP/0wbzsts11N7ZZFDbpRx8yv6UcEREAVlNrr7sp9fQSDldhQhKiAnibREa
1IjUTlqV8NLaB0oBxnQhxmBP34yW4T8htCBvhB30mHOYV8y+pRC2FNuItbPPp2Hu9VRjOPV+lKOv
UpOSycgNmNz0MHoMAKjtbYuggcwn7LVotZ3woIDL4czt+FdrgrGnGdV1uRmXQKosKPwnOEk7wUma
AVBPPuYmqcepK4z1NCN6s49YUvUbq0e+aXYV5n8aBgKiMu8Uy+Od29bD/egYV71OuqeCA/ch19Vy
PZRx+t3TDVJKAKwInQ2QvE0pKDlyvxQGwNWogH4trGt3IdXDXoCNBQpZNHVlu0vDcJL1bBOw5ZSq
unUCfmspJm7wZNdxw61m89H/AHr26jbaw7z44+bYUMVdBTDmInDlHpzCcQ6cXPV0IbqigYvdAEJQ
oWl/s5ZUQfeFamy02ROyUxcZzsmHvBEysVMjlttFHQCwJCyQm1UPY2gKobo8ejWyOUF1V+bwPoue
aPIhodo21UF1uNXbRPTeiz1ADjA561vhLGsactCRDydqbVWXPo1fQtexIB+OgZxK8YBuyG9bSCrr
Iib8qfcne9KnL/H7HlH7RNgyP9VOHp3h/o/OTWmtKofQJ6RebyYxORbdCJ6kUvI9JLQnebSHbiF8
qg4ENXlPlOFTJ6I+cNoraesq2Ipu3Bg/7UDNth9s4lLhrxxe8JPoS4RM+15LILrTnUMyNb2pwEg5
j0UPnWB0Scxq99kutc7hn2y94bsHCdEnNN0nn9uuwirGYo1o2oHSk6WYKYpB3pFVbg1Tueq6n7/U
xJt9GSC7Gfv6M1GP2mzyF89LZRTUO3D9cvaiICF/MTrzUawIczs+lzkPjblOtNZsuNHolFwf/dR3
j6KXdPm3wbPNjRh1Q+EevQpIMj/uv13C995s64CZoobjoj4xzc4Tt8ViH7Hjp8vVVOus0jqZOPH/
tm52flsbyKhQWMFG9oNsW4y6dy/JJSz0hRN/IXr31eh15Rfi2o6hk/q1vfAxtqL6q9NGpHTC1n/w
Q5t7phFKR7M24+OnfRpIv45+V8J3w4f4pMiVte+knPgTtAOLGvGcU4C8xHBuYAXctCHQS7AIZvka
RpKzjmHrWlgEykmYJtEa3rHm1EwNybqPzWwTLoqsrKPSlvazXSyYh8JN2NJcM3dj5KDV9rctjXz8
eIV5vRaSjqiT5OoaBoVQMeIOFqzkWzGM5Ty5c5L4DoBtlC+bFDULz0dty9dqeL56FLgULegXkGp1
JM7/1mTo9aL3asDtvRBTYafAYy26uZegAlsQVvtgdIvMXGtdCMrNqZpNoETKVHLgP4qm0SGQQOv+
Xoy8AgKc2aOb3Do8Amv87cFTE/hHBXlvpUirFWlH71wKkqSijnlsd7N+LYxQZ/rnQRAixZOTMP7Z
Z14z+1QT7ZKYCEPN28lg9WAQyrVnuEIiV8mf2wolut+D3zOFVEiblOooimGm+57mZesQKoeluA3O
d8VsgBnXnyZm2+0+Ok3og0sgfbqtimbeap6Yl81bzc4Zgk3Ea5OU+3o9PlLr3y9sMu6HMUIvRk0s
j1wrJUWx5TbFsoKrxG/Uh36ahBjDXjYKyGzh20umcQyqSe8209qCtEpwtEs1uIjZIOcvkibQmIuh
RWb+Tvf6I8JB8mM5rFvqYyqQdEAWJrlzO9NWbmP6+xShi1NiwcLFmSiPVqILsfhQLewMZCdlqOWm
HtK+WhSa/OZ6m5+Xil4XTBwMA2cVMSTKTjVTDwgvkrIHm2rjO7fWlKeBpOdSiyx9D2pKefJLy4bt
3nNRnM6hCpP1bmlO2VcDyde9oRV/FaNsc1ydbGAaPUBgTbkfpzysaHRP0fdBXf8lRs2UsxW+AaU7
/+g77TkvFz2xr5JJ5R6WrvjYR11B/TrPUwrvw0UvAcwIW6tQrVk7rrMdi0y6y6nTXQ91i9pc7+XL
vkqUwyiauALglE1yggth+DA1zWdwfRy8pH3rCZcP3loUfEkzudyB3ikPqgyx5LvaoJAcFMMsyI6k
RfyjMNVClbBKSJ2ZcjpR8P/WJxTOpUnlnNSrQI+RLPywolfyo2Fa3vG2gZiZdxlT6K5X7y9jaCsS
5aMXL40g/0kqNX8kA1U8SlL8jVx/e9KnkSIb/Q7IJFJWk0deqMVjFjQrqM/Hq/BXihEh4p4SKTEp
GWZ1r9aE7qflYpHrxgqAI7S+bxew4+ScpAa1/VqeLztCJQszcrKjcAZFMO7VgUohcX0UIuT9YJOW
hLjaarXXpiq1syUBjxVDy4NUeaypyhHDwrGqhaxH1jn1JPn1bU3bKtpZSuAZdwtHe53X8BAbXlUV
tT8fTsvAin8kYHAu2dSQwlQuvpoY635SL51tYiLRM3QSIlR+xFA0wsXXg8cedOJhNokeNaO9SXBm
3ofcoX1wUyh/3y9381SpNXd7B6zr9BJE01s6DOqpv+1cqT4anD1z2AbU+qj25c7svGFnK3UNPS2m
WDU1qlbEWHSF9bZGLDcrkohAcYtq7Y/gn5s6+4cFmUzNZxRIO6XhCCGauPVcUFfTuJIl9Wak3OVt
enb8ZBunFY3ZOG+LxbSuxepWAZf/eWsjduwEbc+/bZtT+rLTBvgb4QWJVxGKM1+Uxun4pdUR6TS9
7ItiP0OKbL1AdFaeqxDJQKuP0y+pO+Rr26O8nCM2RM+lvLAyWVk5EzIfKej0aEzITdETthEgOrDi
aUY02XtPDKFJY9oxYmh5uumHN+v2Ms/MJ3ipm6viJ+1VVQx31XUo3sw2Uy68c5W7W2HqKLqEZXai
dNUGu98Lo2hCiCG2JoCOiee6uc6N+RjWbnYFnWlxVDQo4syq0gFwzwWL0JTPiQGajRLTVQi95i4n
W/3SVLxDVWggOTwpMVP/S3W129RHfRp2NQhWKoTdk5g1bf97NzjDnVgKAvaSlGpxFXO2nm8b3Ywf
xFwg1QsQOPGT4ijOc4f8MAwvjik9BTDlXQFsVsfMBZE6jRKoDW69xokRIVDaai8mesMrr05pNzuY
tHgemZznicaX9rKiNwhe4CZ8wbF5m8YDmDL7it0RkSsi37+tvs35JXAMSVPWkue5G6fz4SGIvewi
GtlAGmqsEdAVQwSN3yaqvIKaRpa9zeycTrNITnQrP8qhnnvfJeqV7OL5qrPumhyBoPcJscLoiNqF
kgUZky5tTJi291zH3KcKqjETL6U8Se0hy4VWsKC1nMfzNMKFEF6K8VDXxa7SKV72o3Gbkf+H5clr
r66m8nmbelp0DtEAvJBTfrOEbtZNUR/+QMJhmmjzuqSCATAp0eK1K8XU6YcOPIEQ0O47p7auw9RQ
lYsKcEl0LFYC6+onhnU1FNfa1n1kLWabrkjKiQqnozCJpcIXGptFnao+GEV2E5OK5wW3y8y2+TJO
S8VxCzfN0fGtdk9hNsXpcT6+mjxyrxK9IR45DW3YqCjb1+/7VqoeI93aerI6gjVpvWMMwnQZiKFu
Reu48aqdmA2K/nvoTql60DnPBZ9e4QW3CsT3HAgRrWDrolLSDbQcwVYMx7AARan4zlkMlRLEp5S+
pprf3PFLFd8Woc8C8zBMDWvhlWuGtChL8PximFoQdqoIbusFH1szz1BagA5oX+VWuuWmqz2SbOBO
DpHAvwIT+m0I8X/AEdgvLaS+L598dXgC0GLBN41ReefxcUXxrrOq5VE7tlMjeqIJkKI6WoXvFnCg
MyMBt1q0WlRDuMkwKqsHzanD1y6qnfApT5v6NZebn0oTbGyrKO7zTlafKEsHHllWPCkGvvbUg/ZY
eUbnbsVsoHPeR7VEA4CB84Dy9zFygUlFk3NJDPFKCfhBTIr1YfFXbHMaEhY/D796pQTD9eQt5RD7
jxDLy4Yhr2K+ag+iofhKNvyHzmjzB4o5R2JJMmSXoxvFSzvmuJrqOsSo7/51m2013zDuVEv96SYI
kvWdEl+6jDslj5Ow44NGvDRTIyb6NDX3Xp8812bx2zQtSFM7P5dmuLz5N6Z3CP3x3AiK0ol8XvTm
pv4H25AY/8lvXhaGfP4zqe5XeuxFYKVdGHcGnYrhqeZUrXwVxiAa0Wtz8iQLMf40DRY02PmBexL2
2w5iySe/2fbBJ4erY8P34aciFyoPGVz4w5XmJaL3+dWkOrGhnse6xR8dxY7z3sJP8yVjXXBXgakb
jYBlZ8Mqzac2yjfGxC0txlCbBICHATTOtq7X0DD6MJ4WNsIo1sxNaVvhIc876R7goPHYVulfUmZ0
JzEi5KpuOJsZq5bPzSPCIbsgyvpT2tgKKjlUagxmqKJvmqoXYRNNmxqQXNpqthbDXBrB7hbtuCdm
y+e/Kf0X0NABFWpKg1Zglm50Z2jOUVQ51KkE3kGamF/ZlMA1ACF/LD0w6J5/ET1D5dcmUxrYkf8+
gcoY0WPXeBV2c0xCaCgmFyX+VXUkksQeSWb7kEP0Krc5yURBltrQ28bCtxxIGLh/xQiTHJM6zo5W
H94HupFsw3eTsBdm6eeLz92einasvNG31WL+g9P7bsL25y1z1/m9e517W0BO9lrpnPRcxUEL0QKV
Bjk1JovAbP2fKTBPioh+8Zf5osGN9ToqWb1yFTu+ZBlMgpD7qbvBLJSLyTPaymybfEnpvkPyoR5P
vg48e1P6lBJZldWvPhhFVzSaB0C9rTUXuBaYbbDd6niapwco7ptF4/I2oZv8fZ4IoIdFiQ3NSznJ
Hvi15XYMHakYUSmhH6ts/CpGoulyffrQdOVarYbsQdjkACKYcrT5cmNyEc0mVRusxZw+maA/Ubej
pDXL2ZYktb0YWsDq80Z99MNV0C6/7Uo52IEyuXAh9hC21IFb1o37cCNsPBwFy0IN6h08I5csH5D4
QGbpoXXM/gxv5jmcRpTJFw8DLPwbSNPGlRiKhhj+T4DyIdFJ3OLKcC4uGW+xSJhqqq23MBu0yxJi
aOqE+wEkmYs0Y5+rlxh0vJ6PwV09jYRd9U39yLPDQYxsedRBKapDsbWQ3FoI462pZPXiqkiFaQ1M
c8Lmd7J2pw/hokrKcG06UnEX5AbZWah5d7GlaHf8v20Az5by3JokUORW9/815MoygQyFYu5WP6R6
kH33CwpXbVipIDuSpHU0FtZJh6Hk4FSyvrUIilxb6iFXULDIr0YW/CDDVf6ywi2KGt6G+0y5taie
uzaOai6zwsNmNo2zyHg2PzW1cxCzphTBeB8PfMTRGjV3MljIfYzEzUpTS/NE2fxPKBV8CigUJL0n
09zMNhOO9l0mN9Sb4yHsUj/kLVzWv5dRu/l/2e6frips0yvk3KWuPZDy5ZS+rKemmTKvoqHYaBUC
+D3NJuHhqYOyaVSZP+jkK2xivRhSCPoA3t3Yi9G8L1UyKVwg24xyqUMDrHySWU6eijamWNT6BpW9
c6nIsA1VWuwyVQ7u0q6m+tfQzHuiQShPOS7kSuiQLpDFML71RvPYRXyCpb5aGh05Tk75xxu/6geq
VdEdnERdl4VOqczErKpqBo3oTY1wGSd21maKWgdj8mtU8+HCHQ2a695vf1Cscigoq3z1IDfaUl/e
7orADZGxkX8YfMZ2qW1Bv5NZ2UtPAdLWscdhLYZVX7drhJrSrRi6YxeuZEML92LoqBP5FUIXx4Fb
5YsHkxXlRlBvFbIsndF/BtecQr9WyLb63Cvp27Cc4q1i6ESOCxVZ+zYrhsk119eDJ/9sx9GB+dWU
UR2KdbC+dRqBju44wZgKiiX8Z1aJ1MpnMRJN4icTkYX6M+y0NFn31l41CfQTNtAoh5G1W296WKcw
puhIAlFoJiZ0NdVvs3zVdEqUJu+4NNR1rnZwz75PO4Wh5Sux421bKmsXQ+pK6xqpmGUbt9nBiBJ0
ApGLXY3gz3/IBiQMqvNNGjtjPSp+cGhKO33UIu0HIp7JNvc8cDqNl51FY7t9fersixgMVVE0q3lS
kzxlaZRILPVN0e0gNHxx04JiQqdUF45qSXf1JBhCNsC7pDFsS4aifbDnRerpi86GfDKoG+IGuIlV
MNC2+7FF6ZL0Rfi1UeGoNA37e915/NBFOTzxLXUZTVe3cEZkzndogr4reVs+6toQHXhUUtZQPHff
Ix6PY835rhOpI1Oby2BhVeVBH+2fYh3nAH6+KTu576l4JB/R6PzuBsaNkkzuH3XFVL5RUYp2JxCR
vTg6iibhKORbOT9T02lSNEFB2adcFwiEp5YN03A+WufcMVfiEGqHk1xb6i0Vt5YvVRTKl6xyv5aB
p+zFSDRiMozcRUdt3Hm2a6qqn5pcGwukKuXKeTFHbTybbjAsWhlRwRGSubWj9vZWDBPJeEbVeYka
K5oYE22NroQ+75rqn0QvGv2kWoiu59lRtZinZLvm0FIqIMNZ8sHxrYvs30KvTQc2x7E/hVPjEYVJ
V6XWfbEys9mKCdS3XKRPguzV1FMqDvPSr/hbd6CHRNefaHfCSdRi+sE53ZqJyec2vjk1pNwUtL4g
xJow0wIVXcHnpnD89C00RuGllggVo+c6qrt60u6pgMvzqx5quzpR1We5dd9mob4LD0OHMhzPCfaC
Wjrvx2hF2zLU9V8w7O+rsCHIB0kDx0d3b1ZWdhWB/FgtxoXspf5RDD3F99eFDDWZHVnPVT+ijxSN
30zXzjdx3RN8dKzyy2TPCnX4RskstKx8hEnvLAsQUodM7oMvuh1BZuxUT80AC2QStD+F2U46f5tr
/cJIdiZntAPM3TA1Tz3978NB6rtJvpDpW/fm7gO30gt+OOc1n/a5eSvIC6SLeU/Pse4t6iC2ZWp1
J8nLOgTvkbIyOuXSoGWuI+aLTcxGct+dRJOV6ZPUe9Y2qkLTPQsb1CBgaNS8XIgVgEwCwtPTrkU6
RjuF/E+O+Cta39Qk5XG3id6LufgDWuNCzBpB+DWr5GY31opKVcO0IvBrMkG5GVCl9+4oqsCg9DFP
Rv2dY2wUQW3Z8kCT8xBS1iQxtlIZmZscPjPYrlVFXnle/SvPCeVLcYFOIHUvVFb8Fnvn/4rse9O9
TQgB+JttYsj4NGGnFsWv8zbCW6jE34Tj/77/P20z227y8e8rUgNmFb67vJpgejXBJA8tvOfXavjq
g6en2kKRqmJFjCG7ojCWXq2pB76AAibzIiyiGX1U5MrOtD64OnE9cB7a3Za879AXQ8JtzG3WYqXY
Wrfl9m4gliVMetL6KF4YOmHkwA83Y2h4zkLhd/Wc291aEUOxLsnjjHSmrG9kj7Jxyvza5hSACJ1f
mbg69b4WN/yx3c4TTt20x4qg4+1l6PIkAiatEHK27hPCTo1DoFQ1Cvs+rhz9DO7lIObkyZR1FkQd
2sDT0TQUE3XedOtScZyVGvIcvuQE5y4q5ic1aOvmwx/1YkLecxK7cFdo7lGzmefB/tV7WF3Olh3t
7KAx7moji/l9TUiBKpUMRAdmg7tw1I070bO9Utt7df148xNLvC7+V+qm4y7hn0bgmxUWX4ldXWnB
wpx2FX7zVhMudLDy7HC7pAJXRkBV1qqbso1d23iU4OX5TgzROkcI2KAUSQztBKqPsnlEMMA+oi9h
3ZpPQzEhbK0TBpt88EOYB8H+aWEXL9C3Ke/RmCvvg5Ccl56rVHx1Q8nbTEOdyUebcOZXsF7FHWwd
Yij8xNo65NlDJ8B8W/tpv6ry621eUYutoHp+1LP2rXEa69jx0EAJPExLFFP9npgkywuEEKDjNMIq
Kzdwl8M5Ac1goRTeSuzwoSu2Fd5ixoVBhC8a0kijjHgU4ptIYuYJmvB16JwomSbI1hmopeddIq9u
Y6pQ7dPNa3A8GCxM/8eHGUMsyqb1sJ5z/KZOkMfwmOcVvXSl40hVIc9XNEaUS8gwk/WD0EdVDlGf
B6eAOlfY57VDmMQbjxjnLrQoqxrzwjiQszV3nt49SFpHlTWsyAttbOsNB6jhW0QUgfrT4YvqwYnA
J6TelHF7s6dmOd7sXaJ+sAv/ETjJzV+PG+mMqiKULD30SV1R3JWTum4ccTyu8yE4jJP2bmchLaAg
oLepJrFdjYPLjm+UvxKzHtSsJ9eM+IGa1hbpYF5lKdg1ky/SB/bB9twXKEzH+8pstUVVwtoDFxwy
Dob2XVMa5DG8NoDOXKfEVa3URRz+P8LOaztuJEvXr9Krrw/WgTezTs9Fesekp0jdYJGUBO+BgHn6
8yGySinV1HTfQIgdEUgqDRCx92+85CyiMn3Ecem2Qk38DZhVvrGDRkFgzSvfPJjM5I9KyH54tFPw
xzUxu4GiWd8gXY2BUIUJUO/Wl1BghwgUUcmvb7RaIZeWAc+Wg+UY2SGb8lA68Nj9AEeeIJw1X64D
5ZkySzoX/ef18jIsL3KN9WH0tXPe0qGYNrXRBNqmmmxIiwrbtRVGpNWS+2jDMmrusuKkOg2dwV08
8+J0QwIpW/yPWWCp4oPhGavLReT1LoPMRHzRFKPexUYcna8HuwBF3Y/LawR5pOiMjiVeCVNkPZGS
DPYydh0iz5rSnZa+pimra4c2ukwjaxpsLZHBO5xf7BKUp0UNsgP1ppWRmr/+FYZDKq4ru3e3TvpD
4I/i4KnOHwcZk03ZcW3+MiSulHTxS/vnZZTJN5c+tlpL2Xud/L9ey5lfWGnLcIdn8x5pj2kbDU64
qGcJrRZlf6QA3HJVKp5xzEMP6S0ptZUgGnWTUN9ZjlZEstevRxWXS+aoBR/KOOlHOQT5gQhlJQyY
gqC0dkPqOKwea+Wt77U9zDnUuNVwoPg1a5fP8WqqvhsJSh1RHOrnsjUPTdhtekUc4sYqPsLMbXhK
GspzFJvVamiU/s5WrWjroK1xdLGeWHbpWGJtpyN+37bvWePEz0apOHcFROIcubdnn3rMUxEcZJc8
IP0ApFlt8A1kNOuK+6YxF3juflZ4BT8lhs7z01CWsmVhZvTkDPzI3KRbjay1V46xsJUoeQzCTjwm
Qxav3Mxvt2lmi0e1KOIb7oAvslMehsD/6rJaPMkWchzOtjHhbsYqaaElF3Pni3lO+MfFpibttiSC
b8aupeA3FaxhZhEfgUI2mJO5ifLJ2mn1bZWiBhRFSs9D+E8nHmmMo6UNws4W+NJrR9WU79i8OEgs
kwVQspAq05DcSaQVKMPbqs2SOwnCmvuauSX7gji+bdRUXYwtqw7HakvKhYm6AKtfPjiFWTywloYs
kU/5VjZlh1HAE45j5yxDjSXqk946T5fx86RAme1SAzY96SjidNmb7UfsBd1RDqGS4d62k728TtDU
dqlykzw1mrlIHBbBSRkJC6ng1N97mXIb14HCZgng5xnLMnHO+ob6v5pCWvGR8twaDpwFPIrqre9r
Bm+i3ywrK6RENj9MUz1B2zjG9mduyYPsLOYR12H/PjYKXPiGBnJvoqwL20WdkD21i9zIeowz9zgM
YXWLR0m1xKU1+/zPIzKuMfx+jU6r8CQximBXJWn72IzKq8/feCrmVp134W7qB22pKGbzaBRD+5ik
r7qZJg8yYuExgpOh1W9kXzR6ztkc0EkKmvY+jXVgzZV5Zm+KM3cmxEfPIzu0lPi1dTxj03hGtC8S
1T533Azs3vWPNY+5Group8PkKWu3BACJ67uLHOaE2dLU6s8j0kuXpi5s/bkTvvNL89orB//d3Jzc
3w7N22zS25M8eCrKBzx0C6Qc/4zJM7VD8YJUsE8VJJ8BnmOGra6KsuTqEuxmNGncObvMNqbDVKKO
LUXZOxyQeCY5T0KblN0oOqD6uR69qZWxRPQz/AA4CRwscp91J8YisQSDkwiEXY3obPWKfk5QkIHc
xM/klAXl+tJpx62ztwP1SwilgVKP/1I03CI8e+q2AgObVeFNxlMVms2R8odYyKaOOPhd1CSY9NRK
tzSML5pedo+yr0ZgIVGq8CxbWjmWS/c8RdzK79DAcY9joiRLAADYi4z2eCOqyVhitxR+OIazYaVk
fRFtiaqIjkKWPSrhSzkbgs0D5MxkNiapBxSd5EyW1tHHVFmbfHSsL33fl1uRrMMA6e8JxHD9Larw
ORxbTXmxRf9RW3VyK1uq/tJ0rfoMpK67p7h2k6YFzt+dTyVTT4OlbOp5n22BAttrcHqvGfz4fVXb
+QTKXpl2JahrPSU1pM4HKxzQnPp5NmQoZbAZ6DeyQx60MrUv4xwEP46Ihi2v89OGIgr2R12DAoQf
bpwcF63B7dgZ12Ny9jpV546Zag8oNffLpGxc3vQpWDRObSLHZQzL0g2Ko91VlXs5zfyyOGquRQra
KVFkVD47A3VuEm4FVkMDMPCRp1Rh9NjidG3/qPuzZ3hmxp+p7y9JPXY/sljcmYhRvU0jPxjTqMq7
1kvKnehtcoRapp+NuFJXoUbBHs3udzlpdPclKkTfHavPFqGa18+5wGi9dnyxqAMcwKkPChRF+c01
o1nv2sTunshJzF5jYNtlb12EAUUe81N2OkXgPfLGyC55wO78Bf9u70a2DLtxl4bbgzibL4108d9e
S3ZWyuT+fq0IwxPT0Lwbc54srxXrT0GamSuZdhNWl+JuFLV/5Ot+aYtBcZdZh+JQM6+tWx3tjwk9
mB1aEdZTqsXOphJ5sm7ntbaIa6RvFe7AYm6qgzGdyVpT96WlaKX+OCT3cqK8mGOVexw8ep559GMQ
VMHWyryjvJZqDH//SsFzGUQ8eozAvxwCvbWAjoZJtOlE0y1kjyeqP7pl8zJGzRptD85jf50cl+ws
AvSDFtpocButwbgddRtvM2Cs1AJT7q9zyJ9lz9VQGyNsmTi9jM4iwLWKFh8mJPJUV3uz1BCYcdv5
mz4oxq/GhPbUn+GuQmlXhlXnb8O/jZYXyeec3m+jZTiM429egbbxoLpix87J2iao0T+ZY/Ap7Hr8
RCTkQUGA6MXUYwtylaXC3KzZ/nTTtJAjkFnc9MKDzemHJYD27osRa8PSoAJ/w2oS5VVVaYsb2e7A
jfezLpTXf7K0xrarMH/kQXnGV8Z96/Uat6OKrLZDPnVbo7NzcJpOOQnh6eup6JsnhM17dOWa4bOo
jfnGY/4gMbRFdXjR5d70JAC2oE+igvGa3zWrBu7xN3E81G5as1SfAhct2N6y/hgfYRR1HX+Nz+PF
PN53GC+vL9/Q38dfXzfgOn8ZL/+e38f/zfXl31/Pf78zFuuBAsqT4VnfQ6PrPztUoKckxR/GXcCk
ixD8t/IdKQP9E//0b0NsOgdEbgULTsvaoR4Ub3zXH7+i14YUW618cXQ0j6s5jnnx+BVFnqX5M55D
tLvE5/GTa4od2ZN2kWG4cmzMpK4XaabYx6o3HAw8hL6SPfIgO65NeVY3BlP+0l3E3aELh2F3jY9a
b5EpC9VHbJ3RZcoS/a0UzbNLVfUHeruZ4qA31k39bsCjZjkgw7JJS69G2o8Dflr1STblmTwoPeXy
wGwblFB4JClQtMqpvZGHpPTam2g+yKZvDdYSiZd2dY3VZkceW7YDZYo3hhlMCzlPTpEdY4mqLJzO
Gnl/R30Tk4HVWx08F64VnUTvaJf4GCNxMqQ2dpoqjiTsDcyz6JF/SdLsUDkdLuopaK6tl+PujXa7
ciLRC2/OgYo8GbP+XT49DhHbG69gu+WMj7iDTI8u3gVQSgXmi3MM2s2IsSsLjsiG5mfrd5Dbxsd2
8JDABZaB8rFXV8tgcGEUpPpZ9trRzLMCJbbWjHB67BDimnfDLCbbpaEa3mscjl80dAl/pMmdg5Jh
sLBt8BHTzBNEVn/dpaxb9ALYgVC7rzoMt36L81x4RgJq3mIaPVa+KHENO9UJQQZoCLupVXmQrYHU
yK08q24bUQ2Xc4Vn7MrSU96zASAQHH5YQ1kA9byCmXhT5+VQbGsxsmRGUG9JcXK4saBt5WhBofRj
iA+/KZZDOZro3ZbKOlCz6JBo/fTQWDGSswjL7QbV8tZuGzYbd8AxVlOC4aVNZsHHNg/3etwNL6Mb
aws2gDk+DPROVcITBQM8M4sGXEoqnhg/D5hA/tFkfxQfFK9Cjx4toDM0KPHcON2StQhVk1jjtpEE
eOLMTXj2iN6JfBUPBv8lw5nVNQuwxKTg13bZ6K+lMnuIN4l3S8GtPpqgS/CGUgR8yTDccPF2UbWw
I3LX1e/lgcX9raFqSBkGaJdd4sgOmEp514Dcvi9SiCmRPiG7/ecUM6p68obh6zU0IdK5Uw0S2tfL
UCfF2IYn42VqgzDlMp26fKX5GCHXgHFukkk3viDFXwVq+6Ww9ODsIua5kGE10XHQMO1XDVVL6v3u
Bgt2cFMJCcWVos9wZTXf10ntKasurtkjFbm5mYSW3bpJkF8OGVYnGEMjgW0DRTkXICu3qoEPm9V0
420WCBv2jeZ8RaJ5U5pB8b3o29ei1oYX01H7taLHzQmHt/5UtEW16vWufRJV5q8okUe7RoumF/IL
wGiCGvJFr40vodt9VcCaQBOkpQYW65usfzTz1nxSwU7x8U4vOc48d+HkPchB1fyVgfOgLZwIpWU9
77aKOiSbykS/D+7L8GwI76Tw3H23XXQwjQFwThThOgklE126oW/fqxEKXeGk7v2Astix18ABjCC1
3yuSb4bnlF9Q3k93gRNE26a12re5ZCQH4NKLBu6Yi0MtdP1Rj6qXjrzrNiAXsKtn4dfW07SnGXG0
SWonOmD6CwkSMaslZl/6x6D8qHRl/AaglLsffPGH0HOinVFGxs5tfPW+DdD2Rnhs+gZ+CAEt5bMO
3BTcTaPfBQ621Y1wsJwF6pAXTXz0ZgVpefDHST2B/ck24wytuMYuZy4i027LF+rSY80DQ4232DFM
gs7P6/De2BihYq9WlflwCCaH1OJfT2VbHnTTHA4qNJL/OUhtFZWyc9APByuuuAoAxhCMEFIJKiAz
I9LEOagj676sB3EXe++xaWCrnmZhfgpG/0H2OV5r3YelUHd1Dia1h1IQLxMrNNeisDVqWHM7QGV2
ya25QPaN4Z6JxmPpbrMKlb+x1LXdVFOShszusA7WqPg0E/hvDCxFd9c0EbB/tT/LFoK33V1pu2SY
80Rfy5g8zHoKeBVoZ4xMuJSMtb7+mmlKe7iMsF71LDiQoZjQEhVwtwqwFnjHzPjHSnfuqd7Ht6nq
YTITuveZUTn3eWa1Bzy1o4VsBs6g3+KmSApPuNN7o/WHQQfponjJtGsV09yw6FDfACAif6rsm0G5
J/Mk7genSg6upXuLwA9+mGUyL/lmD2vr0a5Ym7TUzRYDCsrPehKnq8avGl4/xQgAlOCN07BgcRwo
62pWu8cuVBsqtoW49We7AiRix8euAyU4mkr2GgTYNjsOQnW2jboAPO/70m+SD1z8goXITIw9eiTV
ErfRMYOIgWY4IntCLhYvrC527jsSf+txAH4IbVzbtFUDGwPgwc7OdeMoWPTuA8Hb6KrzPUK12505
9ckN9G9uRfaQ3GK1yGORXcD9OJuZVEE5PWJvppIewZBtcFwL7ZVBe8U/IYFxyI/aQci2DZ3qm6mO
+zKfRfh9C8ZwN2FxkIXjwhaa8zzZ2ONGXc2mOqhhSOvJymuC+hUEEs4QRoH4sOHUr2W6YC8UvI6q
XZyQEkmXclTqwPk2UhfbkXkSki8rN82RRdUbcbYav+Y3bddYoVbKixt6kCI9shOFLh6tQFmq4ym0
ziItIzxrhvygY6H0aZT5N0u14jdVA74YxS6+sppN3TVNJ4CyNlIXWVCfpV2Pjmi/Y7tVaSzUvhG3
7kwjk0xaybgFiymQwxcP7kzHlaE+CVBnSYV+8Ny0fJzgLh4wmRaLqk7EbgATt8EeSb1N2ihCv0I7
yxZIWYAp8wHlwnaboE/MEzIw43Vl9PpCKTP7ATkWfTEOtv9VdNUtLhBusOBRa8+CtrzqTZQnMEeq
PNrkRsGTsjcSBXBUiqerHjsQM1rnhjSVMa0CCFesE7vTpVkJX9+0FoJMLmVpPoY43riJpqoHNWnw
2UJmdJHqfnUjD9lcvKl554dLMMl3qNeYJ9mpZibqI+TI1pWFmUfqggppzSA+p0a2sRWk70dwYPyM
C/MuFp5xFxaiOkMwRNX1z1Azn7UoTPrD6Byv8SFRzKXdiHKjRUmATjSGnbvL5bgjgt0Zrcul5IWx
HO1OTd3/0JoJbf0hLL5n56Z32+9KYnUL063GR7eePP6nZn9gZ+ut+rb4YAVg46JBCVmoeUglDIqd
bF47Lk2KV4nX5Dd/iQ9mp65idLVXctj1UBSkMMz8TkZMNyvd1TBq3VI3vXw9+AdVD8SDPIQub62v
C3UvmyiVayj+osQzNOJB4Vv4gMxlvg1cF3f5eZaMoaYJe12LvYMc17cQX5LJ31wmzMMKPcw3zeSP
Kzmrr03xUNfqC5akxUmGBhevWdHEZzkJ7F6B20i4K6lQnLWeRNyo4Vxp1D3JWGT5uXvqb0qQBRvT
NoIDaWXtQZuQd5UjBqf5ILulPjaqW+9rq+k3fotXsFrE+6YoLQOTF90/Vy18/86zTqiSIOGKl8DK
MmeRKqwJV8jA1nvylu6rzcMlKh3zJYy0+NSDQVuWvu2+GmHDrVCtY3bZhfVi+difZG64bAsQ85rm
JvsmM7QT+LRoG8dxf1u0bblGbVR9IFtvL82miV+qKtLQl8nQpbfHrwqGEJ+NiPdlYhg829xxG/mT
D6+EQxdyc/byUWd3Qzbe9hHWT8c330rdZTt507FKhPMcpfY6LCfi6K9stQndVCs3hrdcJystkHX1
yUTgQm5QApmnjwWwsLAcytuunOp7P+zf5fTS1e1VZiHLrlO9TqLshmSzsfc8oOZdOYiz4Tj5OsRt
98mqNAsKax69Nzbu0XLLU/f7SPT2D0QOni07Kd6ioqiWaqPpD/kwBht5xZ6tx+WKDrqtZyXrMZ8a
7OKpGgYLaL8WvVuhuNETnU0UV8xBVXzTqHiNn7P3jKGH7psdGXwevW2cjCw0H8MeGEafOm+9AZRF
QX1gb6Ii/agGKbtIBAqmUs0x9MovKLogN7sjd45uKVF0oFq75Zh/+G4VYUDlu8taq/Vd4NHsRYpY
Ut/jmky+Bgx1a24jBYtw2Tsk7NBCINlL2WtUkNodqIV4+1lHxdPdFZrFwUcarnn4ax9Vp7WYdmXq
yYqa9HZUzHymqg1PM8KsLPR93djjM3v98hDocbiWwLLf49Ecl0C03+Ml64W/i8vxylDWVCQza6em
cbDJPC3Egt6In0NhKNsuQf/A8ePkudeV8mDrmF/K3kJLFfYdI0+kudfzdNzUh/Rm0uYiTtt8SLiH
qYj00PfIFFzRHzJGvZNy/E/0hzKY6UHGJEBEdjQWdYEGcKhjIHTs4dB2404GZWQl1t8qlzt7o9tY
npRvLY7XL/UsoE8SEIWzeWj63Uo2XQGqUWYKzLEzz/JMn88Q9L8dlCk9yNA1XuR2u+1/zpIdFMT/
mOq31i+z9HD6Vk+NudM1Lb7tssRZFdB9VlaJyrqMyUMAtWGnlx6uVpB4bptadCxw4f7B8zKXYkoE
/8OfU3AH23pV5x4v4+S1fB/SZDsTV34JKqpvr5wJvENnNZGyEmZR72qEbhep14QYbs6vkPAK8try
OpfZ8yuYpXBWma+RdzI6796eNJh22lB/84zvZREPH1aZG0vehuyW0rJ1CDEI2+jY7d6GWmLhkdY4
ayXz2FlqIn+xVQE7p9K73TA3c6tGejlx64PsRcxBAGUK+9OoRvmL1WVfvbi3z3C68xczZivPr+rQ
hnxt1JRXbSa1fAPDh7xRaMbnWPGyR5hDtzJuuUUBQgPS8ISj0pvTl6vRs/MXbN/NY9lHf0z3MyTG
IlTUz4ad/u30AFDLmz0Vl+mIsJvHwPH0pZMZoDGMyF8mHtmexBjZC7hd/KXpXj1EjZ7bulHugpRC
eubGXzojdA+keFo8bcrky8CudaM6DWgpPpOFp9jNVh99HOaMOjwPLe7sA/rQu2bEIkkJRrFqw9J6
mSL7R5niTlGl91CTWWLPJAz4GovYLs6uYQ4n6bQr/XjnEN937DisPy16f4bqCs/CPot9IKx1t6/T
6iFGnVrdwglof2niHdPtsYp6qDq1OIdJDcPQ97KVYZooIM6HLOu+psil7EdRYRw4tnF2q6E4vowd
p9vIphynzh3ZqFNErI38coF6qFeekYLCE8b4NPhkEWKjecWBsKJCPlor0EhzQgHBbTS505uBh9qL
1aaLxEraV9Ow1YM/uMpSzgoCvVtmFjbRsld9HZH3eyXREp2yFCc1ON4tq/c4W42NXx6aSLVXpDXD
jUh5gqMxIGx4jOzAHPNyWiDU3QDIPYEfIksiqP4nYZPtjVkmZ8Xa2120fc3zHY2yJdnH+NltE5BZ
eKV+zxqQer79LQaGQNrYmR6NHBvaYTCDo2nBZ0MqIlorDpx7qy7wK5pIN1NNRx/R+ui5C1MaDJC2
xDZhO/ils4e7bZ+byKtW3pjqr7Vu3coXMqNwl8CFxBqOB2mpTkANCj++lWd2U31TlNChEPhbvKpb
DwN73MUzUp+7QWHDKVRLnITd9Cd51uXxH2dObylHNQIqzoBr+C9DcUfvL72dmHVV7JLEZELZLOnC
bOdhZXUpm/V8QDeVHr/KznKGixTRYkzd9EkWvxzFfGeplN/ILvwD8pWOv8VWdrIESS/XqiJPOWQD
5eQw0YM7TOysFUZNQJsi2Owy5s9n5N3XiqpTLsal8BKvfL3ZCaq3CzniOiGNkJbynKECpfnnRaKM
P8WNEPmZX0bG5axEuObKS7Ajlx2/XJ0XNG+jWC3v2Up0z03u3kSjAAkyt1wte1bUyDvLltMU3/xs
1uQYM/Hs4OiO12Q5nay5WYJnXlSm2wOdYKaKaM1SDzxx6JpJPCciHJcZPnl7OZeMN9aSsTnt5NxB
5YY99qG5vfwNGgojvsA1Qc51KXJtOkNNN7K3T3wL6OPsr1dhwVlnNhaKoi9ffDveTarufLVNxV6l
gB8gD4XlE/zBu0scVY5Vwn7+pA55++Ca+ruMy+tEY4M6p9dOd3YO91q0k/t16EyNu21b34ZR4p1t
3bJJQ2hoCLbZsGoGbCUrN+zvYGH2d8pMz695TE6qB+TsZ9zSrXBF4dJihcYI2RFYGmYVOQoscygo
VcVD2HW8zTErOcpYZibxgjumtar2bQz4W2MVv648fdwnFDaf+mK6b+sen6CWXODoNOLJdiAj4hBw
6ufWJRSiZlKjOStbMXw1vMzT/iibox/n6yANx42fgEF0u87e5JK5o4Z+tyjnU8zjN2YtwnkJQ6yb
2T0auN5y1cYhIJwZh6tNyTbzpkNeOspbyy3VyliRs7XeITLKtwtE5FubeTtM1IpnHhLNEYXY2WGX
OBpBnyOuN6r2aPV5Ea7Gu7CqtGPEMvtowJNxOzLkOjfthdUP9UOu5N4uHONhO8Tp+JTpwyepf/sz
trmPoJfwpSjNdOOCvDiQTI/ukMBFTsZO7E83f7DVoftodSx+Hd9Oz54GKKBpQL0qTmYe0UZoFj7r
Hm5zNOXBT3rzOCdmgPvPwV9OPRk1uirbUB9G83Huby0tWXrzVpPl/RJDAv9E/tp0V72jRqtIUZxV
l7XOGQfvjj1PzK8lLKudMAwHfA0dgdUAGBXWAEmRm/VOBqlouZduKwwhm3i2WAwoda06Db0T1bCn
B7xzre1sLIWF19hm3I2H75i71Ng0xNND4LHhRGTlLFtyAtVDdTXMW1VVKbuMhW23rNKmvpNDfJ5h
+6nQ7IWBGvCDNR8CHfGNIE+8vWwaIkjPobqD8XwH5Z60fv1iob4QLCDOP6j8yW9hkCTYJUXFowp3
Za1mWAyUqLLsHX8K9+yWgnPqRfghkXt5DINKWfDDb7+KKv3jijo1kD+v2KCbtfWmXF1jFarvTC1B
06Ku/VeEmL/XtlHfhTAJsHv0XmR4NFTSK9nkbd15VOkYW0uPtCd22xOm77rFZ01coI+7GsByH3Cm
al7zbCX/jdJTP9gGW17odE5RwsVOh1+buFsqC4pQ9jIbJ4yWerM+xQqE0804n4rZCkgeGq1y8A5h
TIkASruQwesYA+XerVVm6jLKSTtKZ2BNH3d5S6Eq5je5sMBoPo9OqlMHmuABB0Ww7uvWfWnt+RtU
fMFYzDsHffTj0gK0uWtY7a1Csyu+jFXWcmv1833gK9HK9X2xUSpw17qHU1cmeFL5vdjylS1ec0RP
ujlxa0KBWSVlgv0nQrT3VuAkC6zNpvcOJClPsCy915MkpXwawFb8KdUoz6Tg4kWV8dLDRptVrr+5
jhNxny0jOzOWOd58fZf3d+N8SCuXPHpQfu8yNEBkS8aNIIJFWo2sRdFfvgzz0rq6La1XOeoabkcW
OJZeZLtrR1WSwIodAIzyavL1GlVo4F2NPHkv+2Btcms4p82Az1U3Rg85WJ6lboNCHWsADH1YVF81
rX3B9DL6nhtUQ/WOu66nbfNOK9kCmsFBdxtMpRTruzGGxqtXjSEZnGx40vtkWOVlZd4JJGA2ehM3
N50Oo0TvzZnQ2YvVFS8vwqFbuqUHRY+CGRWWPmxuZHcDHxRnmP57wwZxW5EORoqnSLCJK+6nzsZH
RwPGlSslufdEx/wNo0k+7ag9dODxXmHmyeExeZZ9IppwWTd9seMuhexiE5urcL7hykPbxmV4aSdW
ndcLo4FJ/s9//N///n+fw38F34s7UilBkf8j77K7Isrb5l//tN1//qO8hPff/vVP09FYbVIf9gzV
0x1LM1X6P98fIkCH//qn9n9cVsa9j6PtR6qxuhly7k/yYLlIK+pKsw+KerhRLMPsV1qhDTdaEZ8b
L2/317Eyrpb6M19Ucveuz+diVSrEs8F5whMl3VFATley2WmWfqwx3+Etpxdkgn9r+PFJtvrGd56g
vYM3uvQarCyRvLyVHYU+QK2qCnTNXIS6TJGuu9YoXwM3cvfulLYr2URrMF/WbhafBrMsX7sViOrs
NTEoBqWTli7lIDURYuWRCt2befScu/l5aof6TjP9cucFhVhoRgF9XAbzyoWuFvon2SKlWt/VmjKu
88ZLVm6V1XeFI97//eci3/e/fi4uMp+ua2q66zj675/LWKKGQmq2/WhRzgFTV9yXYy3ue6V4lqbw
Rg6mKJ8seyMt5mOhvshR7CZSNtPsCAIt/17OnBl5sITW4emTfAeaV9/zkROPk+7wc5Q1Z0p+htTA
NlHlVbtlGcTDS4puxeRTLpAtsMGQUaKXsE27h3xyIfMyJlD85hxbJlmRu//wZhh//ZIahq5qpqep
hqnBwzN/fzOG2s/aoHes98H318ashq3NB/ZPHYs3ziwkinwQBn8GK3cIVzVFjl9icnRHjf+YFIoJ
Z3yeLdvyLBwQB1anjBTiZCAQ1XYbchgpCwE7Oddhml4OYshjVM9lAHKsqiKnwCjZDmoPbHggjnKO
jF+GUAh+RpUkQBeh0dRFYeWwEgzsSv/9+2Q7f32f2Ku5uu4ZrqZrrqHOP/Zffsw64NBJsKX+mOqm
3Whml21M1tB70r3pc9wXt64Zq++5m1GI6qyIvH8Y34ZeqixkR+maz2gQ+4/QsuODyLxxnQwVdoR1
+4hJK9aeUxo+iDZO95dmOJdYZJ1FJXG97ZQYg54w7eCq/uyRtZgR3fukx9LtWpmRZ7piODfXuXLW
9aK/DGa+fF054hr3B2C/SCxyXwDycizzMTg6MPKLSzs0sPvk3drKXnsech2HkGB4meHJGdfuNM5y
e9kbevAf7ra6Pt9Of/9Ze4ajGZbuzEkG17B//4QaVWvQfYcEL5So2vSZ6uGyhE6S60E8JR3D/h0L
uXPs1+JUth5iBqJoX51Gj45GKvL7yIrzey3FJTXtPXMvY5eDgCEThCXGrfM4GUMEOCPHI7qtbHaj
nd/3pe6SbE7bzShf3PdLit9FJdZQZ3zkQqBzJ6aRt4uhVtCvNhJOK5gHpJLdZpk4Wnny0hK+0C+n
LcLMu3jy73y1gRUQ57zjfWrtuIfZp2moku3QG9FtEaf6Gnhtfx9z51hhWJk8BYJUHtkM/0Upe6h4
w6S8pWH4oaiA9BXdPaHLPT3BWXuoTa3dTQDISAd3yZ1OTvhOnsEp+sYFULD8GSpaxCDjNnsxvWlw
LxPKKoDBmoGfvc5vBfRLn3RlpHDXKmZhvMkuquSd9BMEbgcxqkCtnKVp9fgh6xb06PkscSYk7eVp
M0XeJSibAPLNQ/vDSqiRB0sw7cmcNk3XXhsC9ZaHINmZ7qjsKQInKH0rjbHU3BCrBMQGTlgF+KdU
acWRvDxCAbRk3A5q9hq/nAL+XqNaPx2uYwqPxe1Ktm3d/ojNoNn6RbuP1DJ8DtWuXFnUKE7FZLpn
jzr60piLAl02G2+m1iuP4mJDldXcY1xOHdnvqOvW9nihM0gGw+AHWBm6UF5nwsMoPPLRDbAs2QlI
Ob7ta3QRLH8ql2adjYtRjbEJmwcbrUc5Oo++OobTniavV8//n7Pz2JEbydbwExGgC5ptep/ljTaE
1JLovefT34+RmimpetANXC2IcGSqmMlgxDm/AVX665BlGPUQE7C37OcnfVF3qXqJNOCLyNtv5DhL
+6GOTXC1m9g5jxkW9oNnBV/cHnZMPAq2ZV0t7uwBvTs3N8IvVZdD0PKcBByRqTySjruYnec9E7vq
Fm50IJc2XhSvUv11h8cm6V/gdm5ZXA0FfgXSvViMp1N5lG0ZmFc0QbXiSkTnuS/Q2KjYqftrtsIE
wMDA7kbEnP11IVjcKhn4EXmePEWW3CCCcJTw13xca3IQzk94WNZJkHBjIzB4a3PygpXNtmKtNTor
HNT1L7BB8qPwKuta27p1HSNQh//85pDLiT/mJcOyDdcRluNquunIZeJvbw5RRrgbK1bxVTGjbGkT
FdrmZYG3KECm906gYIeu3UvuOO2ReDL6BXO7E6GUqBZiuiaT4t35wvzeF9aITy37F5YT9UHog/oa
lcVCtgeeEe6IhhYbWdUyLEJBcDwRtTNOZjBUt8uWWsGCvFHTyySCdJPoWo/xQhJudMd3mFNi+7VH
3iieQbGf2lN/aRZt/sUfY2fdYwy0T9BdfA3V/AYwjtAqvbXjZt6+JsSTJdD30/iMdgkYdkMlQsfh
GFZO/jjnJVdFFpobWVXGJr/CSt3FxLsKhJd1GN5Bl++jNi8eMcgmw9LUP8ZR0db//G05f3vP8w6x
SYQJvi+hk8b48y1SlbXhkMUMvnZBixO0lr9OVu3dR2lpX/q86heNaPv3oQ3AD/iuBVvZ0Z7RyNlg
id2/i25Itk6rh1thps26DkC6GOBLjtp8cMisHWVVlmRbIHRyNbZ9iPQ4u+M9jqSLyoKrxAv5DrFA
7GIHHpq+VIuTp439qcAs47kZxTWooumKKFH+7OriB/mO5ixrwRykbIqgPspq2ob9snLtfl/NZ5Y+
WzV/Muyt7A3Bja+NtKo3vqunh2CGnIGBbE/dzCeyZu34dtnUfX0CtQfUUrbIvo9RZa8jI+6wW8hq
lKbaqP/OZGbN+b1Ut8iPEdt8YH4udnFUE0xJVEIYscpQI+7moXXj72wPcmbtjvbZRsptWggzt895
ZV6qXIz7cu6QvbJdayz7X754+cX+/pjqxCiFptqGarJZ0z4v8HqkqLve9Y0vo+5Xq9wqQNQKpb8d
Yn7wqJG4L3kVWRu2FNHZKh3rPp0Q3rURWJQ18uDJVXQmcFC2wLOpVLfOPTNcZDW4mrFHykwe0IrK
Lo7NnOY3psIiC89xB9UpQi3DpWOpt//nH7X5eZGvC0Pl52yoMGENw9A+LY1iU5SOoUXaF1vzXmtI
zeeGWea3w9CjzgffUWOBMtmLFHHpM6iRfmVmnntXpnq+idneY6SEBqnIcu9QOqF1UIHQ7Lpkms5e
N1SbAmvmO+hn/aI3xuZYhBqxeLOod4CuQQkl09rxUm9vgt87yFKhRt2tlP239L96P9o+xpFYi/9l
qv7bw68L19IdzXQM4c6b90+bIRYmE3v2sfoSpemPLLsSnvfOQxRZl3DG8kh8jtDTeIXikVh9tMlS
3Dr6ScNg63ZCiUbNQhajaQYRG+W4kReQg2UHSjZz9MM7jiStx19Q7w6FgTIYA7RWnP58g3/LojrU
s1TTmKx7YqDgDiCM6gB64Ibp9dWWOiZzmx222vk2BNTXrWrMQ3w0VxZozY7IwNbZXVWnT7ojzIM0
G8KJOLvzVdHsBCK6ELCoyoMcm6fxbWwK3t9ZiDJod74ybPpIr6H7Oq22aIfyDFLe+RKoCfb0DmA8
IiQ2m1jxZja++8Xq7WYJcwF1Ea137qoEMVZ97kBsiHBwHmRXkDX+tZg8RDfnjmxk7dJ4I2bgIsjP
7aDO4SE6oql4NQFE/vNjYsvn4I85wGI37AJstW0HEKLxOTKAZGWioWX7xRpAjpd1SPALd4F1pPT2
S2l6/UrUtbUL5qrSg+FWjSY7y15e3bj3EhUeCyGeMpZOsnm0wE7xcvuGGqj90mrgP5zcVJey09Wx
YfF4VDjMvU5+H/T9E+5E5UWUwj4LP9SXLcrK34C5w6gyxrepLkD94Zqyz0K/eKqU6lUO6JSsXljt
2Nwj9xgfA39K1ok3KF+bcCEH5Hrmrgo3GI9ekbn4xHu8+udL46f3xPrWemIVY+wGQ8GNTBIvndQi
7Of3fL/IHG1VLarvx/kA/edXW5WZ1b08IJXye5sc/HGuEnX1bdxHmx6hlMSa4o9rfb5+aYMKYpuk
kz1/tG31EsAJeU8M7IXicsj2ea3Yb32Ebnxtv3cNHLqkUyvUmjzr3S6xA4eyyMK0A1eCwQgiZ7RD
r4SaUGfWXZcNaF4nUENdt9x3BYk/hEISHhPDxy4aun8Efa4a+yMLjz54cfPm0dHBvuh5/eJCEDhP
ZuM8Amcz1r2LuFuIG/Hj6FcdNnf4HkVIVyxZuIAwH9qrHDtMOHglleLBWmWsr5EMq/IpWcje2yFv
lqYbTfcJG6KTGDRjq/9XKEXqnXySP/kQWcFIe9pixXz30SRP+HT+p+qny7Uw+lal0K2FPFfKrHxc
L8Vy7KAWWBrldrPu+ty4E4XWkODgY425NMxtslctXP1W+udxOZrhG1clx+bNGHdLwt1l0c+9Z6O1
zFsHsWnt5EqEvOx15tGyVAw+4BTGxeSIJgMSxMRaDBS1Gt3LQ+41iBl4Ybqc0TS3tkaY097OZrjw
PK6dD2rTwm+J9evHqZHdKhd9apd9NOpr1I2eTccd7211qpda39VbWZWHIdPaRd856b5riuletmkp
8GAF0pOsyfZidPe5U4znj6ZWROjnt9FdZojmTmQ/PI1UcZ3gaESodXzD1usH+Ub/zlU082HQgksz
2sObKC0DNA3qTTik/D6qj5lpoFZexrQAlw9jcBmNRlouE//iIW324KrK8Fj7EbtoUoZbv5uGR70c
jdPMP3TcLiuJT+IBBc4FpCBju1xxIKPwctLiR513BLr84z3bwOJRHdJ2bWm9vpbV0Y3D+2wsl7J2
GzGW2tL0dWULY5nQmc8eGWEvu9oYnmkcQ71j9ddnO2wi7Z0wrb7eyw55SHpgnxtXGLOWVV8t5GjZ
09jqOUiK8kFzEc8uG9GfY9vRLl4LIAkQafktQYAsRdbxNU/TbJuhp7gTal48Y/11Lwd8CXXfPgR2
rYSo0cHrcBvzPDjOQExlHK5QYNMLZIDFbYTGSuaoxObpY4Qc5hcZLmpWAzLZVB0Wy5XD7jjAmnwQ
w3zPkuqo+YjIBynVxGq8fZb1xhq1hhJlTQIV9uCl3wwEdMrYGr5jVASwGEvNh27ykcdJG2vnRerI
3OvYtyEJz5xr2X9ZJJUlu+Iuy9Jxz/s4RbHitYXphUnfgABgnf86uHP1o61ITb7GmWi5AeHmLgJy
uW9Y9S2lckBa2ejuqQAxozK3r4HKa1kqBkxj8mCnpX4qeu7yVPQoPqPa+GVyZsqSpgyXVCVUZWIm
optsUkF+L4tGK7/AGwJ9FLg5XJq2fYeaayVZ+WUC5L/16qnYymqiH4rBAx42jOVuGs16I09GEnKZ
w3N77RUFeScvHteyPajDXRNp4rmY1O6Q9KZYyctolX1RE8JgXtYjHdCiO5kIy4Qt6A3vJjbGi9KW
BkXTeI+R+xfZrvlgt8F3S2OD4S0ejsE8XG8Udedi2LeWowpVXM3aIuULAvpsWIWCYmc/vI+iQQKg
XMT4rS372BHPltrai6Gpp7fGr2PcnsLxq4h8eOuV/t2Ish1pEh8QpvIzhxsZEai4luzYgwVp7k2f
p9WP2E/vlaEz7ic/zGBMi+EuAza/hDDhbeJYn7V9ldbbjXqTs9YbgnrtRcmiQj/x6gol8xaGBkOw
4pZu4sxHJT961wPVZYdVVsrZ6zXlPNjogMV6eZRNH+2ypPZezx/FgvNThxkYynriw7bVYOHQNcVX
JwmR7TEV73nMjAREs6vcuXnh37PDcRYGFA4ysbRZfp9dhB7ck6I8RarRH41BM69q44srfiHxLMu2
lk3ykAK0waZlaA+kIonMtiwZXFULnvsYwC3QlxgUSRs+o9RhX+OuZL6i0/Li4dE3fuRlGD4Xql6t
nDHF88gdmvMwHwo9Qt4hq3aqlzVn1bE5zCXZKYeVplEsBSS+tWz7NK5MBmwvrSdIO9qp0tXp2Ltp
iYFOHT1NA2lwH/DFjxDfjMb0fnQiCBce0lPkW/1p7YMYu50Ega/cRIm2EEClj7aOcKwGI61DsNLo
dorZ3N2qqMqbp7FGHWZhr034ds9NhoFBVfCYRCKtnkuIgmuMwYKt41vlc2YgZ8msbuMWQ1UvTYxE
nRzRy7ka2ra9C9CSXsqq03blgQVmdKuiqOge4SWCP5oHp5OlnvXC/57oT148qV+Bgv8VAdF8H+rS
W/iVsJ+SSq9XuWMF97D/8k3UD+p5UMqB4PWoHpKRLymxCiRW8PNZWqre3sGwjXcq//aWNjYXSHli
5Vejxia7+65pQf+TR0OpkuRnxMpuEWON8FKGY7CuCiDCP51MT1exlfAEqJHlnvpS32GzyANQmNZL
VmbGofDG8W6ulU3BnfKD7BkUcLJQNGNCxFRNn23fBBLtK9VB9rpahuYiuvZA4unVu6FH5c6dNrJK
1jja9gT01tOYpc/oUZmLtFXik5vXwVXXtZ9Mht1rGKT5roBns7YQpnz1c1cj7FeoqLLQ63bBSQ+a
/KHJmEGEj7DN3GyXZnWEzSwn1O61Qe92XQy1upW9/FhQuU+qBHwWl+z7VQVM6cVERu9q9+Zvnwsp
MF3Lc4x22OjYM1pqVz/gOJYDTS6x7Iqt8OIjtbhyqrR+RS79FWYSv8+oX5Lxdr85kwdQaz5JwD3Z
DoHAKnw+KXBAahnYGr9OQXI7yXL6pVMVzje/TxGosKP6wZ8/KdWD3z8JEFz9mlX+q6X4yo+07H77
JFi9u0mxFsylApTonIyXKXp5qNJm8y+bvDnWkctk/S0rT3pIN1WLwBkApL/HedrMKwJFhU9hR4GB
8GcbH/Uq019SPXqf/Ki+IvynvwRGDIK1rp6GkqVPP3orOQguNrbGQK1vpwTNeIhMUEWyOgMmt6jQ
GXxxXMIZlH6FNomxk1dEIhKURRGTfJp7xzC6xljQ3Gnsyg9Ef8JLnnvZLkjwWWC1hvCHmMKT7yb5
IojYUubhALs0HXDGSqwnOcIfXtF86x5lf4DtCJ/dXGQt1HgVpaOaHEY3eHFq10IwxWA3rlpbrzKU
GUjonOCWQg+aq7WSRbs4jiLwRlTdpByQ13TtnayajQUztGj0Y+CMj0zEL7pjZQ923GUPMVsOkJhE
6LuCZ2HpRzy8YZYeZS+Ikfb8z9+gZvwtnEWGz3VVQazGgiUkPoWzIpvZpKydnh3eMG4JEE4GWcmJ
idFLEcdqMNOOzq1QzaNVZfyo+Fsh2nkkUK1R3HnZN111ooeiyuOHEhPrvROLhvRYBLHcRUtURZh4
W6uhsh7zontTO17MbWo0V792UFsppn2i6N3b1PXTbhLAOAPE4d5KA+WNiRDYxTJxyAEffjsdekiz
d2oenX6+WtHCkHUdqzz32JO8jMCz5el1MeWHguwwBlwMK2c4RWam1SkFffrq/PpM163jo+Nm5lKO
8gWCfhqz41FeA00kknXjSnGiYTkQCbzTUZi7KzBf8JneLh9NrgATYwyItsk2efCw4tmYqOveTkXO
WTuZpfWqYqJ78vFX3OVGit7bXPpo+1+lfx5nR+6v67n/LX26Shy6Ygt0mhyiel93ireNgjBcskGb
5l3adK+lQbIRbZevPtp8rZ1WXasZa3ma7OhMvVyaqd1tP9ps4SCYNurlRvTTd3DgyGPWmuDJ89W9
MAhjTaJHqboOnQf03/OllQXtu96JJ/BjASAcZU0DBCbVKS9G2dVf/vn3/bdEtmGwRwCQYcFCJ2wr
+39LGGUWm5xQb4J3hGrC+GDZu9rIniB4NT8sp92Ksda+qL4jloFuG9cSTf19FUzWFrJ/fspRv1/k
AAcXIKz4kc8HBVn/lRWDBJVVvW4u//xfNj5nTQzbFbZBcNMyHNMxxafAmaWpfhiQlfoyjcMqcqca
6AMHMynwfLbtZsc2OV70qverTR1sLL7xs1voqdm921l9hNoH3FyDYkUaAfJUmvbvPnj9RSpS9dyj
GfaojOnVStX+vaj4gnQsZXZpsII2XfiZfh6bitDmYOKvnSe85C3X0bBNpEeW5EEOJAPf41sV5v8C
QTCcTxMTf7hjW4goW7YJngaEyp/JI1j0IAyy2X7AYsIUSZmfyM/4s5E3RXs+pLqfn7wCzjkB7P2n
dlmVIz7GyrZE5Gi1JiZef/NFPo37qH6cm7sQd2A1RWjCmv2Dgbj5MRDuO8QBYiC1OWLQYPti45g1
vfMQmKDLAeb8nWwCrTXsmUkntGnplBfpVWycaic0d8jRDQ9qUfaIadyJKOeSSsdv069aVFvmE+RF
FK8MFsAC/KO8CAyz8RJjHSc7Rd3Ga6/oTZkoOSbECFlykp6P54MsNbWZL5BZbtefOrIUrfaFHGjx
qCx1DSHZqi1s5PTiaRkYYfdkJ9Z44YY8tGmHutd8KId3GFPx463fIjTKIrk+yT7AGXqWNac8wfPG
Khu0XP1Aw7PBUE+JVv4qyTZ5iOfeT4Nlm+ytG9PeCx91mn7yi6PqtgQfxuReaEVBXPw/B9k5OQje
b3JzLI6y/tGtRkgakzQYSNK6+O0qk7Ix5jevNh9UcBmR1qYXZ34PAw+Jz1OTXfvbaxiQ/Aaz1pb8
+9w7u/kgwZmRSQQtIC/Slal6L9qN7JOjwnSq9qiujixU5nf5//pUrRv3oWf++tQoHdSlMwigCOk0
oaCLQWOC5N57DZIFVlrhXiFuOldZ7fVRedd7ovgGAgynbtCza5o1X/EXNi6oypsXWbI8kx0gLhlW
WZhsEyfAJbIjYp+PjURdrmX14yDPqNB1/WhSST4sWi1GJqXplTMAF8TY9MzZBKqlnGXbxyGw/GDp
F2FyIHocH9HwwgFwLslDrXhjvpBFslbJBm3Ua9QGySnyMxSwnCJbO3wNqyoqqnWKzAaqEuhBE+Qa
IL61P/0yRz+j77LHuiFu3Y+6ur5V67a9d7EN0g3Ty5ciqwi9lEWHHx2DA7dvL1k0nQj+JGefHB6y
p8JZeI1pvA6Dbq1bUU9bWc0xB1yY0xhfy6D2XypWLJqbmK/JNHYQlv84y+ruUkgyLDebiLiAXn/j
aT6MgNZePSuvtnnP9ifPgwJFy/BBDkDpbVzYgWfdDaHbHUWRIyE8uMU30KDzBZxCcVYZgKAjwkL6
XTua00J2AIG6J1LSPHeeX6Aug6BsnIFeDx39IAeIEk1qhaBL5+CnWizj1DO7p95l0+qh0cbOudrM
JJyvwwrhRMBDMQQ2lszGzgt188WsgRzN3ZETg+a22K+kfWWtnUAMhxlcDO8L6TklUI6lVJwb1FVm
I54liRl+Ee+Dukjh5brNccj9X4QNfei+k08o7vFAGy9VWZKeAoL5XpvTWgsb5YrewvgwusSVCjCk
uzjThwcdlcX71jzJPtlSaXYB6iawlrJK7OLeNE3rgKdisK9Dw9jEqpa/jVm9kffCGtpuGTRTfUmT
khTeKMTt9iLEvMqyPHvXDB5qXHnU/RAM5aPA8EmemWkxEmiFgJNQA8BRTN9du8MYfIGrcfsidA+R
vd5Bo9PAq+OqJmW2tCqEEZQOycvMRNu0LuHJQW4t3VthlAWchG6F/3aN6v9nzN8/gutkdVvNy4KP
j1B8XfzLa1n/+1sZZypDBbxp2oblfn4rC+E3bmq1w7NpTs41Ttor9h3lu9bij9mh0bKV1QzZDqvS
CZhVZAaXfUsIcuxXXu4rXcztsYtlhiAeJEElAhL/n5Ji2i6rjDHaytKtt7T+JTWJTMmf29Z5ZUVa
0rIxyAVCZHze87B3qMsCDPWTWfUIb6K6q1aGtrNNxDhl6aPN/R9tcpybX3ENXYxKSlYKzZhkHxKc
PnRTSeQxcb1Dpxf7MZsiY6sNnr0ZW948tzruNBv0jNFEGZL3rm2SlVFX9qF0ERQV9WNkKwmrMivb
h0GYMj1TjcbuO+6L2h1UJgPSX/hdjiICkK4NByczWa28JxtIy2sBXHDT1U5lXZIhK9GaC4tXvWX9
UQcN/o9zNSzylW941ZOfTuY9zx9rvhmgM9o4L+UujpsBOz0n9pJtgJLTtSfLe7K9YSNrY9y6V1mq
WkdFZQw/vdhGfnohGxUrfUdBy9t/DJbnE6XaqPOpt7Hy3KTlbSwbuwHX8dA3YMkamrf1Q7VkrdIX
r4SAbZAARXKQf0nkug9kLk2Ct2H33DUZEV7+Igu/giWc8gHFrcwW70Uafg2iKf0rnKJ3s8pNlv2D
xw/UAdmIOeTTPCDkPfEcipKprncBW8/LpVtRrqH0Meab1ca2XpoG/4mPhVWltYW3/FhKoVCK5wLs
uO3UmunGCadyz3rceSJNfG8YofG1EF6MYqJvXAwjKC5+WfMSmjvaYLoUPFjPrpr5ezusuk3ZM+HU
0V+yn9RzsJ4SLOnNRp29Gbx+bbD8vyQJ64pec4uvuhu9wvLqkPXTxYFErrKS7dz1ZYQ98Nuspbrt
W7ve2oWrvAWI18gBCf5Ra703qgP66tFTFhKgmS+o+ma1dMbJOcMeNq510ZGSmTtaj4QvSlbKve7V
3nFK03JlpcK9i3oYLuiSvtRVXiNfVvjPgr1B4Wvja2fbxWmsTPSTxmx8heYRbprQyEDk0xsWCKsq
WD9dZG8F58k2s1dUloZLhW0CWxJGxeE0bUdfQQypDafXJmrjpYr9zVGeZLv+ukW67Umpe+XOznCS
lR8M72Vvu0G3kidhupisGs+x9kia1ecqQptlGieAHfW8awoj4/mjik/Ur2pZeNWR0NLvVdkbVoQc
5LnN7K4Ulj4h3ZTco2uS+BeBdwj9Tvwq8urrZn/q0jto0LiV9d/65BmKJ9ZGbKlgQvZx5nnirRzq
CskOBOcAYBKyj0nQdLq1T/JZms4rVHyl7OhYjJ54jCfn4daeuBZRNxCyTjN496ymf8j2miXJMq0R
BIC0lNylTdEsghlqoozYtaSBY16tqewv4D/xg4iQ1e1agDWI867trLEPtyJ+NfZB1j2SMVtsN9HI
4SWLGI55zkZkLOsSq55bW1la51CdlMNv4Jq5zdfuR6DaHpMFy1dQbl0Ufqt6/8GOvPBH15dbnIrz
YFGk31IMwqNF0V7ZGYtgkccRihb+9KMevatVOf033He+T1WuveuTOaAKhsDdQNh7gUo8MruebSMp
mLCDgMDm8h5SPfQ0O4cg11yUg2SpNhq8ohwnXco2pYIys1ACrpHKa5BBCLfod/6U3R/nOT3WY0Ew
5evOS4eFi8w5XNPYXytWaV7Y46qwWTVtn7lRewa3hUycCOpHJWCt7ExV9wWluKvng1ZcKCs/67ob
uymcSU2S2SRZTL6fasdgAvkz85+aEWsKy0jzRVcNNgA0DgT7oD8UeNa5fsRCBDKrzuXvUFDrDn5Q
v2mzP5s8uDOTuPXTMwbxylE2yaFWgCikh87p6mOsHeA8qIlgl0SVWOn66F/1tJlwr7JGnOkS89xE
arfW3Tx7whdLh3tr+N+MAQhMzRp60cXFKkbW5698iGcFPs18dkPED+WVKl/7daV8Nmg1LEXfWkol
zoS2chEGZ2euJCxDz2k/JQi79WW4qW1l9kWgx07MCB4i/pxLkJBETaJmRyE9DXMp0sr05BdVs8tx
ILyVgv+2ferN/bpfq1D5QQeoB5fYKKySuRhYqnpQBAdZlQdhOJm1vg1C2VDoGG0w1IktbZlrRXjX
Ib2ZOEbyCuRHPzhmW690C6ozehkogwVEB6CrpXdOYuDDOnegh1aserd1DqUfuC9V0i4TyxzwSAH6
n/XduJFVcF97nOTEE94+EeliCGAJ6tstfq7calbfeVh7XzBtD5dpPguUKUa1yZIwOyHLC5YZ2d1t
OfndveZO4zIIYK+rCckHY44w+XOsqelDc+9k1etHkyw5ZW+uwtnNUMXwR4tT54QjucOmH94cSnNi
qc9V2SYPU8HKZQHnEItIB3E+FIPuKwJgS418GEK6BVIKsj7N9aH2QTHJOm/x/9T9tHo11QzNr0x9
U8EPp5Wa/WSDiGhnJtgvATQIYtN6ACtsbQKnCI+Wnfrn1pkTTkpTPbd5hvoFyr4/2m9JEuc/Mx0M
aVXpzrPCtAdwIGnOfl/ph9xO421StuUDu04kPtIy+dZhuCnP0rri6o/MVgD3vCVT6/afI3+6+JN2
Q5bQdG1dJSzsCmGo/Jz+jHkRoww6Ry28v0Q+yx9Mhn9MifXB7fip1379LY2n9ZtokbmOMFhfxuF5
1LHG02poxYrQwmurD3uckLD8Kz2DFVl+CaOq3rfuyrCLcJsWefAQZA9J3FxzwzcPqiKMA9ECDF3y
IlmGXQsCxoRswK7JXOXqiOrXkKhMHVwOBi0an5v2VTMVc9WM6LcRt2u20CoIJxsVVJEmwNZCO1gz
+MZWYQUhKP2ma4hrZcZb9APkrHE35c+Y0bkgfVAw1slv4hzlZCdV87RtWrXPijthVOSTwIRrL3Zk
U9MlxErlaEePBD1Q9db7+ipGnLi8DppNiIr0UVFtUu4opC4yfFo3KcjUVe/hT+UEydITWr6BwqVu
ei8xNpP4qzX1bN8RalnbxMeXAiHTDRHwYWlXBWtv0e69KUx2cHHBykzghmKRL5DohdCJh5oS8l+u
c3I8sUDDOS0XgxpOjz2i0ZGCe+MY8M6H3oumiB7ba3BMyhrgXbEZDUdfxEFP6j5uypWKIBvOD2jJ
KL3+Nc6R7OusrFxnvpctFKVMV6mvFw8RaEAgBfoZEWv93MBxirWwxZEhWKJwMxwAHLtHHAwRPq8h
SJEzDB5jSJPLZNAJOeLrBgixrPbo8K3QwySZHzX7CR17xBqKhTUQMYim9q9ULY0T8JlvfmBs7YA1
k1XmUbbwurE8EA33Gz89pYb5MkSWcfAb1V7FAvleVi3+MtLcBu9IqybH8sSuLj1B5k9PJZP0GCD6
2sLIqCKveAzM4kmIJj2IkFS1Zx4JX1+RxbLemHv3gYO5O77jTpCdc8OKXisl2Wp232NqFdbLnHTk
vQmYrqvMRRLYoB+KAAM4HPRgykaLruuac2sdJmAQ61nNc4Op77lNnOkc5ABUFJusONSsU+HhMqvC
yNrYgykORRm95KnXn72RoGyMZoajVd6uHfV7h/3oginZ2SNbiii0PjxqUdVe5EG3UU4cygwLvqAC
dFWqxtEYa6Byhn0qyMZee5Aoq9EKkO+3saEFbLvsvWnRqGe/dMQL9MOFEwTHkij2QUmVYT+63XsK
f/xs6gPYaIOv0QDgutQNjIXZ0QNuBD+56ioEErzJ0bcDK9lVqtvLUDH+UvtyrYc6r5dxGM5qlt41
cPJwpwdfC0keeYzRaFZx1mKEngZrAhbuNvHtfIWI8soa/K+WbnT/Mq1pf263mdWEJmwB3ZOoARYw
n5HAKJFltlu52XdgR/prPoKnwjvG7hQIOY2tsOmCtIyG1LrwIqj1nSh+4pthbwPeaPikxNinx/Eh
Jsveht0Ia5hn+19m3j8T2fwXbZNoAHBlTScTYZufmCqaqidVWhbRjwFnKCS98Rzs1fy+TLQcz9qx
3+k2LioFcaBlwd5xk2j1wuhBWkkZ4WJClSMaERU3ko2hWfWGhAvblrBJ73M1c9fqFOibaZ5rs7gP
l66VGGszFXgA5cFrM6r/dsf/jNLIOw7wWhPA7yGF/I2+SSzTzWOYbd9TBM0OaC5aRxA7K3zkI0yZ
EvSwMGvxFhl81wXhWg/n8wRLc92BeSic5T/fXFf7I9wi/zf4siOR67oayebP3P0BkL/eMaF8d9mF
oHvSVhh45z86J5hJS2Ozmkw3XlgRSi3O4Pw0lPivtmmGU9u70z43nW2p2uxZCBvuWBsOB08JAJw1
ob3RghJd+Qk1ybYL3sCAqZd6Ci5xbWuAO7rwnLZ6sm1x4hBrGf7AqvJVyUNvoRfRU9iWj7zF3LVf
9CmOZonYVqrxGiYYPUYmqm2mFaMaNycYotZtuV2IELWlpa41v9unaa0vA6F2y9HXKry6bGhEc7Wy
rGRd9/bRh/qF70O6SAfcIBHq/Ok2YbAVYfOuZxPSikX+kDume9B97dCHyiPaYNFLzFO70Bz3W5oj
FmiMrXoEl2PuMp8XSK4k0VZ4enXkSalmXHPb/hSjeWU+gAVXJeuxRz+28uL2pKtNA6bWxbRBLY5N
2TbnJMWO2fLzdolecbyI1f9j78x240a2dP0qjbpnNYMzgbMbOCRz1pCyJA+6IWRb4jzPfPrzkapd
kuVqu/v+AALBMZKZIiNWrPUPVkSeSJwxT5Co30Q4lTbT/Pzr/7/4KarhSaSEp/Pma4ppWu+imgKl
VLPSg/x7bsrjua/tEnstXxtc6jq3TagwLSrJqivL01lWRXij0xf8+h6Un57BpfYLRoUHUaWk+r4O
LCSzGaGzzt9FkX7D1a29AL2Roi6XBaBUUYpZi9NKUl8C9NgxAwsO4STGDSlt4M9DYW0jXfmKMUF3
OWKWizTMJJ1SNAXiKZe9YeiVi3nAFvTXty3epSrXjgmbAc22FGEvtdB38AyRMJ0E12R+j2oePjnR
H+1uUDyMBxEJ8YPqkJsGEJm5/aiHG5L3B8TT1YfCGg8M3ZBV8SEkCCmHK6kvHbKv9rExp9SJLbwJ
MDNwBf8zQmFL3EWVkDdTWOzRh5K9tglOwkJ7wsfC0GgyD/8U4zAGc+ORObV2g0Wub2hTdFYy/EIx
Z1pkvtNPvjTmW3NAjTmkVn2qgI9uKt9HiSWI+gvTmKjnUEaGioslaVfEjVPF09dco7YZwoh0E2nq
NlMwmttCt0LmoUXvNXFfwYac7G3Qqduw0OsbdWgzuPOpuRnx7dr6mhYTkdhEq3owkN2bW/huauXV
WtC6fkngasePEAPDpvoqaZp+Sc+ue5KEfa+wMA6toKk7ZhxN5ML8O6hy9mHQoueOuA/W0ho7j9MB
Cd5yXzYtaGKyLjsiBnFEQzdCNPibrGLri0CIWvf4ahVteDCWWpvGdBv3ywiHyVA7NEMwbgYkzBgC
9PzWRpV9b/fdk46UYkZQo4i9gBB3Lhsi1WsASMzvZHCzR3+6sJUy2YfVIJyp16KZbEnu6lXqTlif
n1VTwla2QstykO0wd6hcSDdR/jnXADDgRCGyE36bxIa58ILhGbHx7LYpNGOv9c3stqSgZV2cEbhf
bI5gExZz2/xmGHhHCHp5lDVkH0zS7zaye+8IYZ3s27yXpv/dqKOQaKrPncSU7G0CAmkr5Kij6Nz3
V4ah91daIPD3jINTkUJtJ3jYjlp/2y+GgzAX7zL+Kb9+037uIIgAbN0GcCAMxfxJYEZVhnlOxiF5
GqLuGtiwuBU2cPcahLHr0297U1en5xY1NHASvSuUCUaasITb6oQwkoqrd9OI4mG0OhC0iakCgoz7
W3O4swvr6xRM5V1Azf93YBH7/dhKrKIqVGJU1bI13rwfZ4yGiJqswbLgSQoQvpmRVBwK875NYwYu
5Eu3xqiMTij5xQHODuUhYLG3qA2fzdQ+5sLQD+tkqpfVS6kZwevlB2XALavomO8I/CmcAHSl2Q7N
pSrKQ0zicCesYBHigFiDYpp9rIdZdlS/2WEN9G0CKfZFTSyAK219GWd+vSM3nNxlfU3ajN6n7cZP
v/7PvUOwrc+VpTF5s2RdAetqv8PLzFmHIsCYxE9WpjQbOzECxhMf2ndj3ahRmZyMURgbuFJPk4RR
VDcepanRT9lYb2AvIUA8hJfqKNcXehaW6FuLzybG9WfVkg44FvZSq32E7IsbJGQND/Ri5FRN2rsk
VdD0iIPqas79h07u6NR8JlXwXO99eD2nukOL/Nfflefnp/83+B+GUMXiITWE8e4lqodMb6wgz59S
XZc9kLTDFWxgG6PtPjAPEUHPdRYlHjiZ/NKeg1utDZ/9albcRFb0barZweW6KGxSuyj3IGKgg6yE
bhV3XXJDV+UfSqv5ggXzeCGR7rXabBNJ9RWGyiMCDKRHYTdeadzbWUNwKOLZ2ttagKd9KmnnkXLf
VZJ/icwDlhopbpb4OKCHk9uqo5cWdFdZva+MbuNTo1cTTZwwJQfL3/YySru4hHXgZnLo8aXJWELe
a+8Hceh2mIY4TZAvxQ+mWPMHPcudSTMkTE0yJEAg6FwjZ5BftIvqUZDZFRb2CIKDpeHG9E76KE1p
5VGiuAa/WFwp413bztGeKWdAnt6A1J3lJS7DfeoCBFfcWb0nQAHi2QxPndGd7KrGy4feGjFwh6Ji
cp0S1DkzgNZNjOOJky06/IZeY1Vc5VdEkPbJMoroRBGrcNpE0/ci9MfjZE3PY9QpVB1ycfQXR1df
yZ/CrkLCgTymg2nAeFHi0uFX+FK2aPuNdIVbnTAFihwJDxnRmiUVqulLBq7vTQfrmdPY14iKxelH
Q6vxtFwceBWLnBuYIbgx4tSEU3Op9c8U6NvrlOjBQR7jgNbbsNP8OvkI0P/o1+SIi+mrlUrBBZOe
ajsGqHrXQOuceEJ1iNy4fNKXBQxpB4fW8iLwy69o7zzV8MD3otCvEHbWPmhdN+5N1FQHdGmvlQhI
5ahn3/KuvtQMVOlbKzgP+GydEUt1G5F9wDmieDYDxkLjity++SkXs+FMlB5OuaxcjbpQbicR7iar
TM4DMx40z6Z2T7dEfnsIByyEQpi04PX2RkTqH3lSBuMyszcxQ/kJxPt0GXSkqmbLbs4B/me/iS/N
n2Jc0xC6qjN/NG0B3vBdP9zjTMlTp3VPBvYxbhJOhD0ZvCzL7uhDCRmuLavigWy2Cl7upRMHCHkY
IvBCjBl3RjR/y8ZI36UJgvOxjvD4A1kP00Emyz4k8ZKhIo5n/LvAIRIyCFJ4dHHBJdwMJzHyAfcX
33AUFZp0MEyWJ4IJ+f5smC7k5iFJ870K6PMDEgEFBoJ5d4l6lb6NC/G8qsHAGtnhXaIe9JEaEPJl
yZes6VMP6hijSBcyMeezhizSt3BilB3kAbihQVScBkS1ksXvM2/q7raLFeHO/V1G5QvdtTHeyDnS
QOGcP40WSCNj7Ntd4FNQSpZH2K+jqz7up8vI0M/tXNYvs/r//EE1rllV5L4VyIoBBmvfbf7XXZHx
93+Wa/4+58cr/usy+kZFsnhuf3nW7qm4esyemvcn/dAyn/7X3XmP7eMPG5u8jdrppnuqpw9PTZe2
/1a/W878nx78j6e1lbupfPrXH4/fsyj3oqato2/tH38dWnD5wtb0N+PK8gF/HV2+wb/++L91NBc5
Sm8vrb1e8vTYtP/6QyL9/Ke8zDpAYGpMmjQGGXQC10NC+5OkgoFWBnJvtmww2OZF3Yb/+kM1/5QZ
gw38IpHrM0ybNFCDa+lySPyJI7Yl2yaKX6gBWH/8+8v/Jf338l/7ZylAYah8mze0A11GAIYakY2j
mCyEhkLVj0FPRvK1GRNjQJ58gTNW7XxcF+OYzEeBG9lRmcfCzcugR1dKro9+1bBAbPmvtWUzmtNP
eUt3NLTU+FGUgFrs21N/XNcoMmZ45RxbqcqP3QRNd11bF8Oyue4zM3yuEaTnHAmB4Z2tYJmOHME2
KKY7LFSC2bVFBsU3F0H9WVbmha3ib2NLzY+vC4E6C2PgshP5UVZ7LfukKbO5wSgpP9ZL8yEjLzmS
QGKpV0YOH0rC68KOyuO6UGA0ze481my/riqp/Y1SbbMJcHcic7gc7vt5+OtM9MOm2U2TePLiHhkl
Q4kr+eUXsxgv9/DpNrFl9HjLL7/iy+Ghyk5NfhxJpjNmHvXJL46t0Zeorf97M6VOnaITHsYUstAo
bdtjPie67K6rwTCTxVxX14Vki/ZojRVMfj/vZHfGgtAtlm/+uhBYw1MHgcBA1mL5+fUZpjEqWejj
irE4hkRoR2h8pbyBHhCljh4YAgLIsns94fUsyjwfKU9Ct+Ph3U5V9WHCeRCLy6w5rmvi77WoU2us
i388LEejLzaqGmdbaRR3vtU1x6RFXM9ZT1y3lX75Id8cem39TZu5uvy00C8qh0Kj8N59evlyePn0
9ZbWNl4+aV19vc/1wqzclRPPWiIlyrFPLfGyRsVaASWXMmKsq+vhdVHN6YOlyf7mdde6li0NrGt6
JSEsW8QvZ7zuf71AZ/Q+FuUukwRWybnFL48dFMuX9XX368JcnpWX4+vOf9x+09S6GlXYeCc6hJzl
M9ZL1rWXdt438eZzf1qN7e8qzlmH95/wpiVgzgahNNn0N1e/Of6Lm39zwZvV15t+c+k/Hl/PfH9r
78+MiF4djRqWSU2VYiuv/+vjva79t/te3ov3hyO0pfbvdkoFb8366qAi3M3uu08oKTvLG2mmQOZo
0FV3Cl3a6zWvZ79rdj1gzDdhVOrooPIopIFSHNc1kdN3vG6+21fAQ4CDsFzy0+p66npoXVsXa0Nr
k6+bOsjDFGITbWRrc+uqPqAS6fz609cT18X6MQBF76RuQDR8aUtJYGh+XlchPvfyJm5msZOp8Kmp
jEuMbpVHUswZKTcAYsd157qwUkWbSd4sh9az1r1tNOiza85V4zRVjGRQuyD510MzxMz5dl2V9SAr
rt80oxiB7GC5Dcc8CYrUeWlLApwUn+oaLeUFLuBNqUC7scaOyhi/RrWGCxLgn0wwYwgzxR3r7mvC
HMSt23Hc9On3aZABEIThJltwJEi9Ku5gRacyhT8BrhC018LlOqpm8E2d+36L6hOsPHJNrl+jYf3m
Ll++xqSBe5iiOtx0y5DWL/14v/Tz6+Z/u69Zh+C/F+sV67UvVywNvNvE9gWC2rum/wfNgKTsCG6t
/dqyvQ62a9Mvq+vetRkia8b9X99JJkfHMJ5gir65m2YstqUyfSjXkUzW9exoZyNGhMtau3yV133v
z3k9/HrO676yMkDKvW7/U7NKjwyBs1792sT/7mPWZl8/5bWZdZ8dM3NIrByiJPHCuAxdyjKarmvr
vnWTEfwsEGDYvu7vw4bs+XrKy+p6KF7H1fWady2um9k6Qq6HX85cL5qXj13XXo6/br+0GWp4Akko
g84CHrVZSNAiSv0k5AeqIBn4qgzqhYy0cjYFztgN466RBxWogyBXiV9sYSWyN/sq9XXNKN04ZArc
GzOMeDtyGZ/bjRGaYND0xN7VWYZcIyINfSt2dkl1KEmsB1UDHV9iItw8GJJ1EEAIDoNVYb3gYyql
mR9g/E+gPiSqZU31DQ8RzeuJMDaRemUZwXwOKn/XlCMKnzVc9zSq7mR8RXao1X1OI+nbmqabRGdv
illH6V0GBKrMbqB/QhHb3iFPYW/0wXT1JNyh+e52qMg5PWQrx2inDa7Z3xIfJvg0GHu1kVpXB3Aa
ask2g0S9QZVv2Oamti+T6oxE/HOSD77DjAOVJsO4YIqApyNiGtTRoRik8AN1K8lPeJQXnmWYx1SR
P2Uq0M4sKi/kqdkUxO6UyM1bdG3ig06qnlo69m2VvckwTdho7ZS4/RB9MMQsUb1KE+exz4vMC7vF
/0GSxVYrovgiGubPRRo9mmj2bMTwRW4QCC7Plaa7QQX6S842pbn0c7jYzbWKYQW2JU4SYYWow0Vx
Oj/WHXMGA3KjGemeLBVPr1IrLj5puYug1EMxjINjtRhYZoW/ABvUG0X9nuKXeMz8sL9PTar5zP0/
ZK1xkQOL1/G98zrLh3J0gx8fuoSUEsvxuczEMmOofZJiVcf/oiQD3iL4h7nG7PhY+hwQpvcJdWvQ
lMlxaOlUyXzlW3zxXMCQzYZkZ4erpP0tFkAkMb62LpCk8WyjCjzdLqJDaCpf+vAG04LMxdUdtwat
tryybHfCl+E36uZGdSnPEPvrUbntIr6WMQ+HEcmaPFTi675Ddaf7bN0iadPvzGgaHL2RnqRw71ck
y9JQ/ljYM9bZmH2myAHgV4VoUdqiLLIN9BKtDru0XZyeNFf0eMiV4exoeZ27rYXKSa5RysnT5lDF
aYjIdRR6lVWb6Mgv4nmR6fk4tQ16Vu1Vu/0SJN0zqsmjp1ZUX7LkupfJS07kca91IJEFLlu2f1Wq
rXGyEHyc7BRcRvldMgL8Aux0m2ZIgFYFOuFtJ452Uz7nCOzrnS+2ZcnjsAEA1CBqGpU7mxpD3Peo
wykptpZkJ/WQlI6albaX+VHkNXCk+eGY2QDaE4g69Lw8s/hQzkPjkBilHZ9qQDx8aefxxmiNetMA
QXc6paOizBVTGaKXL0+XOBqfKeKVXyxsfyIxn1rTBLokf2qSrPZgbjlNHN90RPtO2aTWyUDHwfOt
jMJtl51tRTtWxSROSozNFd8H7EQgvo06VWCoCamrU3Q4j7lxmEZ72tepLXulpeJ1n3Y3JW+V20UZ
5eq2CF2wY9l5ovLtLAV8yO7W/Tz0jOEIz7plh3EVOsFiV+nanYI43UUVt7c1jl/7eWbOCjHamdDO
cMkAMiEjhK5wSr2UrWMWhvpuVNPzODD96xNt2hSFfh9KHRTDedr3Q1IcRhhOfYcgXxvUCE5Y7XaO
+0cQ+7DMINg4DS++W4DF3QKUzFql3uiwmDssnbfofGJW2JX3Egrpjt6q2oVf9bFrTw8wsh1Dhf2q
mSDb0Iyid6tpIOprHTWy3mm0aiusU8LTeNDr2enAMk06XYJel5Ebdukn8G+uOnSFU3Jnnqo1lxVq
1lTe2sqRQ7C6cy5yRxbj57YFpKbHw77kn+soffg09/4TFOdLnK33Rjze+nlFUpcUt9Xa8DMrc1sK
PIJbSZWwJm/vCohVXoiPiiNLkAhaVb3tKWd76DajTmflG7rC6TzEDeIBkUTKjU43DNNk22bUzsti
kd4wyy0Wzd0W+uAuQNKoqsYrXzU+ZzZcPy3BhypDJ7BAEtebcuVDZZYfeftiJLQ7pG9hH3gpW63t
b4tBYz6aRIghzcEpVqrdWGP5I095745ZcB/xmoKreBRYLZBAGSsX1xJyi6DggJNhA9yHyHdTBO1j
EE4oJF8kgbgTHWEZDrIXsv5gpz7wf3yQkYjC1sxPLUdQlFT9bEYDJQlcKU8qN5TTnWG3+m1aun1v
KacOddBKOlGkc3jT1B2CwJNj2ehVTSUVOOovygRpG8UKaxMYN0i2CC8qeScHH5dpsIHKYdTP+Kpc
VWNSe5XJszcknUWONjkk7SfAG1AqTFf26e7aNnlgglC4U984dmvb2wJJb0c3yoXcptYALuJoQyR9
qGWQIcrUnBP0AaZYiwHc4+2eU7+dp0k7RQUgG148rwtM2R0q0LZaBH9s3lFptd0O1orbmdpu6v2P
szEVrjbaH+E2zhsthUGWUhZpJ/+x7vRTD7MWWZWM/FZiPGV1KnmoO0Uub0q+95kJOEGp3OYj1qnQ
g2v4QyfFCNH/r5AiaUcbD+qwSqhaRJAujMU/ssNhr6bAYFrsqkvZ2k+mVDKFL76QUcsAeBMRdUa0
lXTjfgSFbODylc+jRhEhJw/Mf9hELt6Bpn6B2UjLbL25yzsqEZ1K5clWQeRYxbDpJz1xKoGjYGPl
ljPjo6Lm8XX9gTLUeAUiYWvGY3sseDfMxB+2dCSt1/aPfYfmgq+NXmT4VLrRoGaCp/NAy8cqafMN
/iXHIYmmfdSBbG7i6KOf4S4xx9KV2WlftR7SEqXRo2yFy5OBmbmCrOE8UWtY4IVLMR0xiwt/+aVL
PNoL2EOAI+j5cLMVZTts8kWNS7Wi76WIkL/QCBSaCL5PK2uFVxdlDRLdllylL3ddnN9ZJIg6+uMj
qsbbsBHDZR4vghq60m001Jq6UDY2gVoquC4XIGD6e+gQtde27dlWq9oJesC2rVJe64byEVPqU+Hv
RoOqkaHiv4f8TeN1spNVyW2XiAtO4t+m3lAlSd05Cy6QdPtaDnyUHFvbXE4m19TNI7iE6kIo4Qdt
TAECxC2Co+H3ZPxoDDBWlfE5HaQJ93IJu8lAHBpEuFxVS0ygUAjSZUZTu+OzOtGByBU6KpT57y07
xHZYDq/8HpPC0JIwxzb7CRHe2Ha6XIrgR+X+oSKElusCteU53xiyBiO2d1PTQmNLUg+Qf/EJSy6g
0Qwu1jWxiwtE42mVKh8qc9zOhabu6eM2maDqb+QxdPj+W2cuvFOROJHFDxeiuh13Uk3k052q0DDI
8xqnqtzn6RRR+Za9oDlAPhOn1p5z4nmk++LRKZVEcu2iVFGVKl1Fe8BgQL1uxNJ1UpLaGePoAZr8
lkO9CYzQ5Rf3vTmw7pixlUzrdkVTQknSKFXZ2YdRyymO5uVloMoflCHDn1XOb/Wu+x40PVylUnZK
M/ycxvDM8P1QEI+rNnKkdHt07DZzNdI1h3F4AkhGtfU4YTFAmV18Bi1hO3SGxiZOygvGQcItw+Ln
LmO3K+AYAIB2Si1Eyx5o/66qQNfjkkICYYDiJz/07fQg6f02UJHRwi/mQ2ZbEVzazPdyPdh38Jo9
WalL+jzkirsonjdyr1zHRn1OAwZjpMkOHeIHl2WMtXv0vbaUq3pQjE9qDiEuOpYS8faYkOue4yfQ
KIXb9jXBEQyXjaXPPKNUnSRzsVlLNYcQTXIGyw8BCIkOWJHg5UOcHoNZIpMboQyFG/vKlVTSRtHW
ZLr9wkAA1oA4HPubFt+IbT5QQuvglEdtF+zMet4MwUQ9KZS3eZB+Crs52OX1nDgd8x+FfMV9i2Sk
gsgxrxfRgeiw3hxId4wtCvBJ+IiJ050coOeV+8Oz0ooL0+4FvL/+2QjuSccn26GZnodsVMFZVcDn
pHIJLEd1MwiTiiz2ApeGFwvF3geQpKWGCmrbzxu7k4OdJV1m9vDVnprkkswRSDJVO4qxuWySqMKf
NDgEZIUpRuePetGgF9DOOnaVByP0551pd08l1U5sSTehHH0DUV47lWaQtLEj1G+G7hCm7fc68+0t
ztAnCxJWhBCVJwwGhdK0vxlS5hVxB8POvtQhAGrgFiw7bRHqDG4sir+F4u8HYd1rTW87PZNkRzWn
uxp7JEgY9wLmPSLcwMdMOcF9vbmgl47cqiV1V8ebVCk+Ast+DIvhAmKvMxXU0CecHksIe1fgFRsn
aUW47xVN2dVoAUSSuKnbRDrLse6fy7lKzwhraZINjGbdNYz9oR4RrnvZJ8ygRBFvyA6vVwUK7gNZ
PSLCsrS0Huhn9bGdzdGr2t5Tw/m2qW4pqQ/nQQy71qwB3ucDwGhshhGXjGNuJLiXSlCljk8UG1ed
uQE+jptFdNJhKmK1kV71Ygxu2mUxpf5NjUBXnhUnMxjwcFgWpCNntEBnItHC/GtfbkwVJNCQV/7v
fd2CbVS0SNlVFqAFS/ev4cP41x0PY2lWZ14KhS6/RW03U5TzvCxIzZZ7a0JAYt1E70A9x7UZXQ+A
udddr/sbQ/sUEf4e112WVCnnFFSglw1NsXk9V1V85dAEuF+tp7w5AJcK4PrLB6+7F080J5qK/LB+
8LoP/3OUYFoV7kddeuuu9WAEZvWkG9Pty5VZGV2ZJgzUIIxvyBUWZjKdWyGim6EagT9U/mEQ6qU8
xekFXuagRpaFNfNeFa1BjfnvfenU56hZwttLZAmsMnLW6oUqdcdET/RztCzWk7vIoJzjJ+AXwa1h
5xLyT00DlBT10kJ2etlGGLja1kWqueW6HZa6QmQ0nuPGup5t+hC42wPvTqedbTuRrnXQG8uGyvTm
ZcHU6ksXh/Nx0lJaTBc05JhDNXg9bwQns09nuXppyJQL4xRk0Tkrs+6qRA3l5YmaywhnkLB17DRD
1Yfo60aTrOBGiSGu+sF4Wk9bF5AwFMe38nK/bq7nCitvPb0aZPhNXLXuUyYl9aQiuUT4fkTSMbDP
mEjb5yDhhlW1ewj82j6v+xUz668xE3L82JL5HstpfjcdSlMJ0XvkSmaBZzkSiMnOPH/FFLV7KbAN
EIKFeYbohXNaaM3eonp1Xg+INm4OeGygB7ictx6AhKddVajwqXHSSgT+YbttMlV1+2gicut1+Az/
PjesKtOxAW7vUqXCh3GKAw+zjvAGSKLljdqEhqXp40pnQn/eIq7duU1VRTfdstDapj2QU8qdcBzl
F8zV/0cR/BZFANz/VzACYv6oiR7fAwnWq/5CElgWaAFUFG0NKSvTIBL9G0lga2AMLDxcFNAygiMU
+f+NJFD/XPBt8qLOAJwG0sjfSAKFBheMJjQ5yBqyCtfgfwMlkPn8t0gCIYSqAXBY+CkCiNJ7TGo0
1UzvsVY45HoPbChsFvfP6a6ak20yWZFrKMaiUEYmd6pHVx+zYaukVumSpJLDClZRomwnMxSObSQX
YB+mXV5djm2n3+AFdy/i1LOxxfYgMUgbhtyGGN+ydn6JCko+hodMUJPS2l3VFR3l9fpLqmEP29RK
70Yl2YGuzjq3/oTkD1M24pyGrAV4t7L4jLLhvM1j/GWQQjnEvWST1+wGR/LNxbUI7uSsAZLKGi+p
OstDFWmHRJ7t2DU3UWWPVap1e8Bid5i0tE4d8F0LmZlor6EFpQkFDWsMTysyhiKXuqfWJB4hm7pP
wyjYmHjRpqU0bePMhD2ep49lRgNkgI5jNWUU1W3mzGM1AiEHVYAWn20N1/XU7NFoQRLPpvqO6uk+
Rpy5wfZVMJow/KN2GxuSaxUKai7FWDlZFONvJvDfDfrQsQl6tpnoTTePFMAAkjXvO8NHkdUEM2Vp
DxNV4t9ohYifHxBNMxRN5ynhmftJKiSerLov+rI8lKp9J7eid9dFapFY0g2i7GDqbHdedFA6bkrD
q2COmJusP+abt+svIMxbD8wfob7YqAB1YaoCHAeQjfkTxEwBtzMGSVIecGVWcZnOv6hkdep9IXXn
QMF3286fIuDJv/5UsSBKXzU+1481VUWg9A1NGXrUO7ANXqFibkIjPSDqfSFXCY4X9wI8GK5h9aYl
G7ebpDgCWzkHDkB7dLLRHt/5Q3vkaxgHDJg+/vqO3kG1X+4IoixAbV5YS5YXeNAbTb9YVhqwJk16
0CgUOHEO/bSxQbJOQ7sbiwIhUmaRjqGlxsaIUaDK03krpQnVOHTnR9VQ3GCwn/qR7LQBP2pnFyQB
lqZQOd6MsNjcxo9vf33T7zFLy3/P1Mn+MmOzNIP00483HfAGIOSJJaFGqLGNmgmhbWtCXhG+GbxJ
4THtizx1qL4AAO7dKuA9jHxwlpotFxsUritjynfkwiUH8tSNgZhfGFX3qa9uqlFhjA49X0ls1KXj
r21Rxk6qNMmROT8hijR9tbsGT/blh1Ci76M0YpOhFyT0Q+WDYlXtpkvtu9984+XBePfg2CQWLMvE
tPVnaDozwjTMEjk6IBF4UCXmfnUVZbtguCd0UC7gCGwQ34TgoEDeENos4+AmKIHMTAfLwQxQgRmd
uu+zrWlAD5Frfcs0yUO6dQCjaN/1lQGtwr8iqdhvjJJOwC4xj8tT/9EusQ7Quyo56olgTqh3j1UB
FBmHjxRVi4WSAl8y0CAb+r97Xxic3n1teNs4oWoyEDhIBe/eF5iBONZ3anxoaxsvEOZ7kjJfoyH+
FWnxblc951Ph5YqQNsjdNF4AnWVTbxCunrd2UwfeaJwg32ATLfTfsgX+6d4EzrVY0WDYSprrx4ew
ruxUbWsjPlTTXq4T8zinxefCqhkSGuMO6qPqwFLcrMMBlkU6FlUa2SBccAHa9e7Qb6R2ec075aEx
w6+LSNqmJc3KY0lKqq8sAng9RrSwftaR7octezfb01HPT5alnyt4cntJIWot4jrzrDQ7Q+3RPAnZ
slKUGRI00UOk+cZvuB3/0IXpMvhccLmGYZtkmH782kkQD1FglPFhRtTM09P4rDWz7coGwoTmjL1C
hbVS3u6GVj3ZPhszYFNHVOGHONOyfR518UtQ+QMy9W1f/n5cIfnBbcCHlAllIMctEMu3fZgWSYNA
s4QynW/zrsrztRwaGvXi/JCnpnYIwbvtA/xMFMCQHtPXq8gcJLehfPTr1xTw5Q/P63on4Kd5HCxT
1vSVtvO2N6VWKdUSr2lLYhZrvIYq+CFLsZ6O4gHe8aINOYXBcaY0HaA1s6jZ7VtKwQAlU4PiqHmf
WgrJiW7G5FdB/d5QfnOP6o/oambb/Fq6ali2wchHb7KM0m/usTMwmjeKka6k0a/sVsA6kUjB28VH
rDebB4hecyCjkszUcl+GX81+LpEgUWTSVWgr2tp3zNIixyq/Q+eKb6GDuHJN0S62srMipch94Fvh
Foj24EiS9dQ7pPuuCyu3mJTmMh2J9kh1eJJZ/vbXfwdlXb4ZQFbGdBCzC3vl3RvZT6jNVXobHWRt
kiC1tksBdDpFlhXAwUO2QiUjkStt6mD6QFiBsMIGlyPo802Bn7w5HDH6MJNY+s07o7+LNpYbI4XL
Dw4fmljceveA9gHCDLNvRocBqQaznWJqkUXMWD/d6fIQI8eVDKR35w+Wr4rlB4TAx3KLxuCodBlB
KEZdtZmj4jD60kG3UeIuVfOgKZPYz2mzpXZGxWpIr+UeoX+zNwKvjyzqqZKxj1LkueDkoDpJFv+x
wBtYV/sGNcz2+5hoJZVa0bm+1l0MGkJWhZ4xESzC7VREVG0KsrqVgoCGXQz1RWi13/0+m09JhwSk
kojrvOf/2Cb7Si/bR2uOL0flyE+9gbSX7m2Qq50d2DspmWOvLQzq8ZGfHX1u5ObXr947N8v1sQbM
zPTIZIYEmPrdP59w1R9mU5L2GuHHfugjRu8sdOaZL552OtPorL/xbcN3Lb/Pt1VlpdsZmjoFGJJI
WKDsGkSNmDaPOnQbFRGCLD5PluxNfVEeAPo/FSpFTkML4NLYzZ732VrYdAjvEGZS8RuQj201CG7J
kj2Uy+sSYYUvJTJyvtcwc0J/J00p1Nqf4yAkv1krkaOiSXWYeiyL50Yj7FBkJ6VwQOy09A/jaUhk
KsbD89CY5CgG1MADzdQ8Q7YXrUON+VNT/z/CzmO5cWDbsl+ECCATdkqCoJf3E4RUqoJ3CY+v7wVV
x7u3a/B6wqiSoSgKyDx5zt5rf8btfLvk47xVLucFAl6Zv3nRilWncaLF3ZZmRXxg2H8w3Aqgka0N
PlS9DyvSxH1Zzbe8YvJ+GQkvGhnQ5jKd3Nry/n+WxX/2S24CV+f61zm5Uava//6BdK/sKiZbyVGj
0YwzqL3NwlI/1BPIndkgjILE0WpEsd243erULJ/sfJ3QrOFjFvDs3BHXTKvy1erE9LFtu93/fgn9
Y6pcLyGS9bg9cYUivHf+9Z0kmuAi0trkby3cjMNjEUbRrtLZ21Hk0+4kSwfCJn7SaglyRf0DQvVj
TiiTnVm2GxJFDsQUgiRdOID9f14d/YL/roV+Xh2Gb8HRwfJcDMz/77o9u63VmlPKVaaEuU8S3dtG
/fiRp04WhKJGWjCN8xld8nyG5SeZoB+KJRWbv5tejJTlf39BBFiv69Z/VaXrSwJK40DY4SjFS/un
Ds9VDW++oeONKkH4lmyzB5yAkW+4Rwxk2hufYkAKKylK8OoX9W8vF/WnrN6NFLZmJaX6BfGQUjUu
DuPixmez+k05059DZ8StEdp5ECfyjjE2Tt+4cQO8MNzXA3fFYACVH/KXqEc4OsQEfmVTdEdHlyMV
d/WRP+U1ndrvqgYtitAXyGu33IWi4j6PyOB1eCeDOIrc7eINco+N9kulcXyZrIbmNkEfOy+lCiaX
8UQE3l1PhXGKPV7noPy5NfEoz0gTCITGBWDKyTs0ZXTuc54q9TAmWabTbFI9evDsxT1WpOdtYcpA
FQ8LhjxE3G1ltUz7eGj/8Odut6hkZCBm91sqqL05CbanoUhR9+igBOJlOOhS3wra3OcqSgzfic2U
3MN33mz8luX4EELAxioeL37UZRkxJgw4OxyRJKV21o727fgSOnnQt6159ErlJ3s7Er4ranVmQ/3Q
nHG5l5O1MR1aEhZBSlsy8CxUxHQuYIhiVK3yd8fQpnOS9zT+E6JfOTaVp2Uw34vStKj1Ej8jHJoI
FPtKAPd0Ltw+3zTsvgePgbdf9Tkwtzhk0geI8G0R+2ydYsTDfOwK8WdeMvHQ5zjLl3mkDzRrexca
OBHR6x5iu3t7lKb/xiJ4UxiadzVSCwt4F94ADkAIUQ7MDkgc39vuEEBwFAfUD7Wv4rBDqeaNu2kV
VpiLFt/VAsyiNNcBv2nsOd2IfSe4q5ey146LCQtLatCO8Ny/RHDwmV6XN+04aUFiE0PT6FO7JQLi
3e2WfAtpuTrNCWZ5e3R/YWiukfON2YUeEOCJJlcboELqiWMzAVwM/vjOuUTDAQMhHLiW45IQBluN
36NDZHukgTtzLcxbJqn2iKMIn3YM7Ilt5CcOEb0oCA4QVJ7NBZ8DRVXk20vvD43BAIpT8w6xPcO4
2j6bXktbCMyAr2gDC1NdoajH18xGaivSLOhtODuG0RGLYdmci2vyO3D7IcEbkCeVE3VqPzEsqfoV
qJxYmzxEcjcVzd3Srz/Chl+aV/q93qAYGzg2dgLW21p0qxJPjkfiQWMUYoNI0WFWZOw54ohjldeF
HypjB/WPzpsCGeU6vdgpR057JwRNTc/lNTRKZ9e2AD7p/yd3ed5Zm6Vl+5LuSzXQolaGhgowg5cA
Z3C4egbRPDLkhozFs9Ci6QUFH63AFvWLoGDytRitwjREIqjsdp+FEQHrIDrs2rWDXDacawmRK2f7
Sg1U47M+eJq1MLA2bz1Eb1e9+DUQp7SB2Gz5U4br11lfdNJ6twaT93X2ilMDrPfW5pQcZHKJt0Mc
Nb4XA5uqp30j4+hGzL/Qq2F8hqCcDYyjzbQqtspsko2WltZFR4XJYdCI9skyPJmFOMRVmsIil+ZO
19jKPT0+dKDp8tLWL4wvrqE9dqCwYv1em0CirL84w4txbwyu2plpP724TPRI3VqeM4NMJ6fUmI6X
6tYVvLgsSsJXoM4v2qKDa8A4dF1cpkaxPhx7gX0SPqB8AS4GUKuKh/MgOeWyGyZxlm+5rYK6hShk
S8UYIcnM11JEto+TpzyTU0xytNbq7w3ow02a2XckFZl7ju68Ty79CQPZQpIhJMI6OW6Nyf1VjXLw
y8jE/U8K+Jamz4OKDO/RBjCxUXMqzoaVftR5F+2p1DpKyZvZSXYUGhz9m+XNVCw9YBAQXQFAVOHv
YqBrwKnxW1RNGzSW7I/Ib4fbZFG8hYV3P2QtOG5nAoDZWZxwSqb3HgKncjaRSpUHy4mfinFStzo8
ct8EsMp5XNb7bLw6cDILA5TtqL4cb7JoUBr1Me9ZhwZtwLNt6G8GhUxhde1pjKEuFmV+zhlYLnlz
j/uUwBfCbHzpWRNrfYtuMCU4PR+nfpv0e6nGz7IyX7pRL69ZWgsfqXkT1GZzSjKoLnTGb36edWqd
dKsnLq6jaVQ73QXKbxof5qRYq0ar3Ma5vhezIkqv1Ovr0oqjlAW0OSk2GvTEUy2804+DXQcXvHGN
sQzq+LykqbpvZiQlbssQdEXJdf3wqAo7DfKIZL3CU3ZAIOrkL5X9gJnUuI1phztwybZMKfLTuADO
TPB7HQ2vAr4aIfnS0H1oRJhuXdsLQTHm5zmp4SzSdA0rE9lW2czXsVIIf2tqaDm85f1nV9C84cQi
oapkN1NcIgVV/IGTAuFXYQHqU7kKWC9GLPNpQlWZMgC0LqVtp5cxLgDaJaMgxdbkaTLodQWbYFNU
8jH+8+OY17x55+nw3FKt2o0lDEaCo0vQMgezQbXNFXvMY/G2eCSpxQwgcSOfdMZmO6OgBJQee3RN
+CrHyL47eITb1+6TF3N68ObuhNXD2JhQkX2d3KdNmrr9egRlNF4PKKGLXp11G9x5orRdGAsDKFIt
ARBqETI6xwCW5z5nk/ft9BDcPDNmIE2Tq0/rHq0K0rQsnM/oZNVeG3AHZ3HPKdyyOccw+7Wj6TY3
V4E6AZsFZvVOT++yRXvITTwjbcEMZc7ixs9RNNXOkJ1UawngSktKJNhyNHOvQqYcQzrDsxy48JNA
WIz10UvVi5uMH6P2OhVAzjaJTYsYrZO7AnPXgQfr+JG7gARpj8rQUuFzDRLAQM1DsFsr+VoRmcZF
FDvXTR6TnjYjt1zLppswHI2Kdayz7OVI6mLWfeoJXjh24omIFY3+94aTH20ntdKbmgBthE0XmgFJ
a7/ghax2TRta9MzCe+TcpwzzNDJ8TduGa8rSPAEm7Oob6SDeUdROgTLIXTStR0pqXyT2eEFotYmS
wg3mYelpw+Rf8w4j5VcdKWc70IyZW/keOaiFpjA/uGb2hHpHR2bav/UjQoeBbeA45i7s0K4pKYnL
fNvOdkuUAGWbyM5KrxO/IN8IRQcqoYUcXzWX3gZ1SLhjKmAdpNCTrWPsdBJ5Ua4Mfv06DogkG7ob
fp2zNSeReEKfL3pk21nUJ74pEeQamYkeGYTDbmzm73qUQI1y+9sw65d0VMiSpzbchVoaaC7lRLj6
NbNql7v6exLLoMmgteaq3aeJxfoeEpIxIgWPxXTRvUkD26S9mSQ5Jvb8ydne4OTj7uOW43Y+QTcV
A9jQDElmKdQmlO1zzAGOssJhnO8Gw6ChnsLbgT/57NjY8mc2ORow8XWA4ovXYZ9Ks9vilih2KoWm
4gFZQ9iWLBGCoEm7zdDsLrUD2xFppVPgDXEa3vY+s5DQhnfjKscciI1Iu5y4hQUnf0rnH3lffCuj
/eRswhmg/8TBqY+dS742g7xafCZ9fW1mDUFoVl3QL/4S5Xz2gE7aMKfBuq0X/erN6rMbVMsd2zUe
1jj8ytz8AS7qY22rA3bd545+w2ahreE3Hod0s7xRGZ5aAjEPXsTC59GWQUTB7TI26a+sE4hJIF4s
/XPcoSSml2j4MkRvGWne0Ube63+0VVHek/9AFqJjEJJUsfSt3UB9EMNe1fFjrWYcYKGlrowAuSWa
CSvOoj4ojtiyBysj4817thOdrdMo9/8xXP1YrdwyhA9flJQqq1PqP4auv0as9WM/bq3kxyv9959j
OOw61/r8eSr7P7at/zJ3/Xz33OjJugqdf/739wsBAHmBN5Gh/PN9P0/x90etzrUxc5G8NbChD4Y2
sOaM6b7GG/3vM4uuFmhL1lf3f592boVPIx7h+v+85J9//f3Ov1/0X88Sech5lzQPKoh2uDFXJ5xu
JeSeR7CJfn7Nn2//5/X911P+8zX/vHH/vjV/n2f9FaO+fPZamlFzdMXRwXy204uj1bbDLVPhA7ju
z3J0pk8v7w/Uqv1+0oCQ1i6CE005PWpmOvuLXs2MSjstSFtMCZExjHfSpcAnsvytiPsgzpLPISuv
uaIN2tb4BAgqVOirfbgDL4jLbS713t3pXdahqom6nTGRBBmTGuEUud8QqrpqlEq2NpSYSdEUqCXr
FqnjcEcMtqK00hCPhfGpJV7mgsRzg1L+YrtFcSe942STj0p0EXltSDpJOwmNjS30P23sRQ+pDpAc
UYvIEvdQKhKUQnJ/A/cIp4WCZFo+MTvfZ/D5oxEolL7SYZJq29DtAz3Laprm0zXHGHCEJDlv1Kif
U6S6CiO0b4VVS9zPBX4PqMhcRxW7rDr2nKOU2/V721H72LSfQq4VxFL4kgiH2rXmQCapdoebBPdA
XPqlxEQ+oizdeGgILU17iHaKExuxkGa4bTTHYdrFmwZBl+lmP1Op5ne5/pjQ6oYI6fxyB3KmOult
JekQGxsiLZfOxhHfBEyNQvJudPEYGDiVdqQFgnoNuyvCCVKWhZbsQRuqK40J6p4h9KtCuymmxrvF
1gZc5kpf41M3hj3OGz8CCwVUgXNQDAJt43TPKWlGl9grgkTx7klvfq8N785imgRK1qCTW2jBMHa9
T6mo4Lkitief9r6WIdLhiEDFKZzvzJwF1cyjcyyqYLDVzVha+REdJ3Ms+SoGDX/tQCHSOBkBnHhU
NzJtL0S9FLduNQbwmxw9TC7mLK2NwVWPG8Nt9mFhTic8Af4ET5zv9Y6CBTRIiP7dyll/zkQxQ27X
ksNSVBiZGiY5tokwLZ83Br2H0ACNUiKqRc2vjm5PyyNmkjl7pe+Uqb0pevbAWSOvCAVWuvmpF23N
BjY/YzFEVBn6FinFBwTnaLTLMih0+R3OaQzvdYQS19nuzZqraQy8YnQmiy8csJZzX9/xq7VQDLUN
7gP7Rkt1GhrOb5BVra+FmCxFguA/taz+0APgzFG31x5EQa3nnWmao5FM5xKGnO82UfroTN+m3upH
vinGPVDgMO4rwhjtj2FoxrNyvtLlUS0LfrnFpYEv2+vsbusB48ECgwqp/fJJBLkFXHK8zcvwKYvM
b6ZIpnKIFnNmVNnaKYw7XmSRh4fBWYXkJs7yOnIZ6Iakx5SLRw5lVr1NfcmlLxOXmtkO6Ro1tzLF
BUfnaMOkGTaOUWHkYiIAvoSNWAEumht1FmZl7NLlyyXob1vCbigQMSisQ4GeO68CyvR2ymkkMaZ7
alsgWIwHZnyf7NqYHmTSPmXoeS3rS5dxSNcUwemCriUugPc7EihVPpPIo+tTt0Y63KqcGJNcQKhy
9do4NI31UfYI2V0zisCrRsXGSdCMrArxnay7NyOLMX4Z0x63xLeOLJ2S+VHU4x7+YBgZqKLt07Ba
/mzH+MMFOG7HKaeGSM0XGEFBSJ2/BlcVuKqdOYDC2286rFWhFFyASFFgcWxLSYOfY3K8aWaD9pzI
CZb5osaYuigBsmeeFjvXtklHYvc6fI6EevBKWAMsGC+5JQsc5C+eLpHMY9RvdXIBk9S4Vs60HxZx
EqZHF9UcjtacPGngwrbMFCPfaUIk7JpZ7NW3lYw7u3IpQi0aLWUKvlwrJIiTYnhKaVvIJv1TaO69
2+Ef7XB7bJfF3CUPLcjSIG9a7hEi34qsuM4WmV8MC6RjfGOTIqGi68AEN68eec2AlVAD9GPxVC86
UZdFiiZ/pAfuhZ29m5Y6GMnTCZxqoZ6RZHubNBMMLLsGPyab2+oOxVp01fSbRE9f6rplOiHHzxDZ
xEbkRrad+5nR9RK9pJn5WzRzGLRr62lZ7FNacppuc+E8yC7GMLfVJ3DMVuPIS8sdECvtq01ZH0bn
TVMlBxYlqutAOsvGggRt9Ce9+Zh1vAnIdAcWv/kYtcikm6TZuwaJxxlGS8rwhmBSZmdxqPq9Vrov
MQLtc6MX7zaFXtPpIhC9Qwkf0i4bJ/tpWcaDgQ1s03KHZgv2AFtLt1VSmVti0TjPFsxJYQUe9BTk
d96Bge/Dz9iM9U0muwGDQHVNeuujp4EbeMByNrOzpyn6Nhhdcs488due+Npexiu6RWyT0Nu2dUr4
8rimuSVcmcCr5p0rymaDIK8+FCKwAUNt3GSGItO3a3TUqcNVul3CmBjSLmhc/JpZks0XaNnjxhir
aBc23YOw6Wk0Zv7U9oFmAxeXrJ4cVbG35oM65gCozipej3htKwAfd8TvcK6HyYi/qraGHY5xfZ+Y
VPxsVSe9hZyHg4zzoCIKJi0dX9OH/GB10Z/QWcCRc+qhFGFZHplsL63iELH61XS6iZu1QzWaYRF4
FRunHs/nKS0OFWzgGiu1iZ+DhRMUPq4CsF6+lSXPIY3MLQxxdyuS6U6Y81NZDjSFZUIQlU43j+V7
tIELNjhGnEietDYmumCqDmDYup1VmADnh9gf1ptU98J8x0+cw7TYM29N6LcVG9ONDlkaF7yxKbZl
Q6OmmUWy043I2hUWHRCaFYoxzKZkTHdpot9lkuMzVI67w5+c7OgJPaR96e57A9uBMz0ulSy/6Yvn
TaxvkVnUJ9AfyWuURa89acY0CVqKI6M5axNj9LKGnW9RAykCnENvZXyz6tiac+Ym+raqyGUuksnT
XOrTppE4PUZI5KBsWRoG8RYZSeCeoqUwD5x2aNS19UfRAqQQVX1DlG160zj2ETQoiZwMMIPW0cuj
3cjATQ9dPaQnn4MbueyF7pw9kV7nuPAOsz4/EP2Eek7btUrt7VQNHGfgeCYfIsFJCeOwnnl7DIyQ
lcZICJeij0e83ua1+dJ448NctS9NzDgbe9FrX0/QHpfb3sQGrovuquPc3JhFd0XCdyZr/k7DLtWo
cWXkxrc2t/+WgftNCo6Xm70JfXftd7bta9jbEyub45uTaWxZSXQfA4/FNWJMW3gaO2IJ8Xkb5XAy
oks1dU/MCcjl0rwCbHb6sBh3nSLAwzRQPDWdh++GfG2MMtWmJ8Fz0RSOod7cDfj2Ns6a92HZzU2o
1/HVKsaH3hjofVb0I5m8G9rt1HmPBRmDpzJJe4AULk3pMrHBQNV0U/5+sB8YryvEQaQxM1jK8cQX
mlazxdbyORLMqPpI06ChpoKJzDizG1Wl35sVYBKPw/wBPAJgAk8//Tw4kTYhv6N0Srvx74MdLhWJ
qmR8W3A1T8760IKKcRZdHtpSKzdV37+h9As3NbTGE5jB1axZGz5EwOQ82s9wtpkTaPnyjjp3l8ne
ORiZN53qSaFAk6TGrkCrnwftBwu2/pftCqInDaHtz8cy5HFTk54ykapTFzu0Mtd/hd3IENUYo25f
GdbRbElHQGPfnMaf3/A//5d94fgzPOZNVDiyP1t9Sqx73Uk6P5hnfmAyZbLCkuQPhQYq4qvIsPnQ
EprTOjz+/MxSxi3ij//58QndtxazzyEt7PFEyzotNl65EMuxaI9mP42n9p1BszrF6+d/vghNfLmb
8BdvFhmyQHetBhAiG4uNXVpbGzf6BlcqTBdDMUYvwQcrk26EAgZK9hGeTYkPuGxS0y8TLsZSH7rt
XK6IL+HA/dLXh6wtcFze/IBw/vJ1Fo/OS01ArRc685520OHvJ9fzO39IBoXT1+LKmhkYLKNT08mI
35PQ1IBh9/20nj9/HlK2Cn+ibbURkNAYXPXNqVhDFTLrJrULNKh1l/pUcQbBkpU6TetDprVIZhiX
dwdFOFDRzeKUzFTbo+aK9ww+9NGFYYiW2zo5WfTZ2I22kyXXb9cVGE+zDsAbD/SzfaN3KJXHxtni
AXLpaIAz+/nkz7/y9b/KrZmkYHBAjc3QM9ZmNvG1t+YM00ub14xyGuhlawdHxDXF5XNly5lWWvfO
HvfOCvirHDcIoBDRDDkUCkcgF8B7qQ36n6jiw8sw3kMAyEL9xcwhdtPXoMurvyycazdIVu/EJF8N
YbxYAzkZZJVtiWl8CJMhwJwERkT0R2ri31VE3fwRWf1bUzAOlaQqMUYobx1tvEeB+dLCMkCuQ+Yy
FYgzfOqDx882AHRozRdE10/El/eTsjls1vq0RbN0LNzyjHmPNWmkZS6ELM6yQ8BOaQbvoWXUt3Lh
WJWANznzBTcKh7r1Q/95aOlHMXToYZXOhL+tn8ydptlrKWf29XP/fCmcAi6+n6f8+bTed85OTebr
P183eCvz6eeDP1+3tJYb6I15rbKCqVBZlIdoxlzEqOFPY41XM0ft0njJW8gQz1d0m4p61p4dKoCN
U3jdaVC672rnIiUAWvUastNcv05hYW+ZC95rGIlCzHWILMDqNrLbjBF/kGJMgA6ED7gzGeNYWhBl
HmdYQK6W5FOty2hjSBrGxl3tPHLLGfofsmi623raJiUZRlalrgaLx8V2TuaY5D6MEZ+ckPRBFlVK
RU9xU4JNPdlTep7aYrqxYm4rtfbuorxkjlF3Xw0yz32F5LMRxYFGgjhoVfPEsd+hpmv2lmWy3HV6
INAo+4Anl53dG0SdNNPB7COK7pC92KXGmNmu99K+kco7THHT3k1Lvm9avTvFmMuUFTvgVDy1T93p
EHNkoVREcR2bjsR5qHPW74w/jjNxj5oz3ksmSalM3+qpokVDJqzDnj+Przrw+ZNDSK2R5F0gbPtX
m7tXx27vOwyDdhd9m7CEz3pMXBpeS7by5zETez1rrSMkxe2oU/zO7b6z3IHUtfi5wLbKbJhBHVyf
76p1Xxoho6BZBwFt5dxwdzwnXozewCBjvJBu4HbxV9qOb6z2/IrV0ZSCs0QcP5nedOdYiJyY9y85
2MUi4z7rxjoYqmZk5rJAgnS839o356zxAkHxybCjcYcI1fHxTjzhOOlOlgl7UetyuA2R86euRpA+
yzUsW2RrSp6YY0K/QReswsDKlkeTw0phCWNvFK/SNn85a0CfRV9wy1xt3q1a6I5p7OTwemSYrFoq
KBY9Q6R+COt9ooo7Wr1UuRzOZbwbNXHo2/5STksVWBpxWJo5bE09udOk8eHI+G6MhrsUMYCVc6Ac
zZjYvDBSiMYaWtcgczQYcBAACMdqMvs81/btIhleESAUCMAqNJCmp8hgCFyq+FsDBEB3QTuXTYsw
iRCFYnrHwF9sYjneZZVzD3jhRuusB30cXuN8eCvj+OpY0yGlZ2+ltQeCuPhwHfRnC1ZUqXFbmGN1
qcryk79+hjskurfz+Be11kL6c3wkuvPCQq8zV/q22+rS2+PvyTB/94zkWaA/pxxBG/BrZif93VIS
4wqBhzQRW1ycYv4qWvdPjdC8RkjgKQVerTPuZPuNBuZrMOwP8dT1bUp7h4Vyaapfs27z7seAbokP
dkJr3EZTehMX8j1b1laAYGbRDi+zJybORCliAci4Chfu3EgSZ5r4nesy2REjQpO9kjdzpL90rh1j
KubUHuZ60KzPg15EUdRHKZMhotxc9Wi4uB5apom0TmCQhC0cpnBcZYAAnmxwnnpJBgD+YBwBy0U6
kiE9Lzxr9drXzfEpbbp6Xy4lo/7mHPfde5frJaP/18TNMgikBoQ44JHOEHpnNQESV1C4NbJOJtns
jVLQBm3oUaAhN8rR80djupGDTRcM5N3cAwdWzcWeGGxwuL6NI8GufluvtiGzeVY0ee3IunQzvStn
XbOE1WL4hqJKYpLNTIrWmvlr1JHhwCb1Z9eIfRGRD77o/ZPbpg9jO24aOq8T2BVykZiAaLR+cfKw
WnEB4sim/QdESFPugbt01Qkf07EFqqN9hp77wDs8U4mwtw93c8TSU9Q7bbb9nuxOre9u+yw8VRER
KoLO1yh2VTG+0GACR/8H8XPZwwTxnOyhqubHoVte67GmHDPy05AUF5UzANH48wwW+kfSqScDki8H
uFzeywyLitN5X4alt2vuGn74UQZtQvgIZn08qkm7LyVJLWGLlOQzQku38YbwYwFNtjN4HVATxli7
s8IGHNCCoIZ5ZS+/aE2cFwufEhEVv0jReTXp60CMANg9/657ZGjKDpldOdZe69qXOLGfmVrQROvp
ICf5+BucOHum4d7rSbTvm/dQD6ctp6wbvdCuqbH8chPvZYoYhTIpRBC3CzvC4qewfNEUu23l1b/w
/dIKrEM2HpI3BnAYQUtjHywTx1OzfWOYZG7H1K0PWBWweQ0DujahUz0QsiHE8B12nF+yfrlTtt5t
wrjQ18xOmuXlH522KJvrcB+pkJsSNcGcNgHH5Kel/aUl2I76THG1dB2ZliEXEYJ+8E+PhTIwjjWI
2iqAE1gZKIGL4XOOnOSaeOo1Kol0slvdu43opm6YJX8ZDAUOuJ9AvJCjeIxZS0yNQQTChMLXcLr5
i8b7mYbGghqUFugi5KVa6LPqztz4Q6zfeKuMnkC/U+RaN+5km4/N/CjhZXtphbzCQI1nhV3KnMLe
8Vui+1nbS71j/wopas7N0vIWj3hFiN3FUw7HTHIQW0Pr4k0OkWkT1sjXKzIztrquG4yf2z+ZMR5y
D9lTkhWsr0LUvoOWcbMopFVlX3SnpHPNYHLrBu6TB8E2rx+7n7w4CAB7ys0EbkFPA7rLknNpzfcN
87yLZ3bOxU4aEeAtiRGKWdXFKLzajwxx9UT+FQ3OcgnxURwnZmKj5zSXfn1wq6TbTQZ/Xrx79kms
vpN5ys8VpLG9DhPknEgOiITp0VlaM3MVkdDBasOc88I40D+7tVPUcz8Pbr9QzBKM11jePrOc+ZS0
Ek0Qbf3IHi1KazZRw+wL5Agt/TG2kpufB2NGuad5KM3N5c5lcG/DTlhdiYg+N0bngX8J0YrYE87C
tIBXgOpXNJV5mdgMga2DRzarad5Ofas/UqsOj86xjvXl0bXwHedkU5ztfnVqd0y/hmJUT50xFQGu
CKrENBV7N+WSizpLu5fVc9Tjo/75j01McWCsM/xKI8kVHrvJbYCkwBQourO2XW7iJWZftalmal2y
03W8PURfmpd4KH+3ayKtFMq+5AvOKkMlB5sJ3dZuCHbRY8Q/TihvPGdCNteH2s7OsEXkdILhYo3m
bhlFtxeC4x7ZdPZmHJRJaakxXC86nm1gMIyxnlQonZ5L591MRP/Ien7kWXxBvOrMpn6bpY3hmwMh
i045TFt7tHnOPaw04xLNK2hCZIgZhUZwYTaROGb2HBni5bjMvX4gVvmoeViMYsqJPDXScz8NbFj2
IfWaB1h+EO4TI4hXnyUmOoYYi3adlNX7bkztbvco75DHdD63GWHMXXjQpnThIm1mBKO7rmFnSlq+
WepRYPOW7WubRrwGro0eBXkW44D6AvEAJkrzBLlNox0H62pxTlFu3lVDejRo/FFBaS3upRdX5+zx
Y+jtayJn9ajdjgsnv1H2+PPYQHcm8VWGGc1H7AfXaGqca5xO+X7p1G29mJelLQgzddR7Nmjfnjma
aEmhD0arvAV+IQ5f3gj0Ohxdw+wMh8ZjMB0SdzSxwiz9lznPN8tQPlblkDHznEjraSPXj6nhSH7E
r4WpJSFs0FJRsnNXiGU+mH8AKqlDRzcPidN0Q8IycZrEd1vsvqkzbsPGa15jRGKMNWM15mc3FE/1
nMy37qhx+mT9l7W7meb4XcuJLWuhlhmQ9iaZofCa4XknlCkmszM/SViqTZggPgKorUbmPXPjHoKl
G33laYugVs60BuZquabJr7y0vCOHfRqoNoSuRc313iyRYSYhlmLNtq5Z2XAihuYSRB5NMEUUoMHx
OJFpt/aaDVZQnRmZ/YpLJr3rovGtCSk/4r4nM40D2zKmFw9u2m4ozPMMy3DdticMx8AsjK4iK1hG
VDNdfJATJ+u00LFDFlEgmjE8SbLXULTk3YM0xCE1v8PMi6nBUVxPjFbPYRrfAY7TjiEz6S4ymi0z
fXxKMZkb6eQCC40QYOVDsSvoEa7XuL7rJa3hxcua89wZQVOyYcyTe4z7WkGP146pZTLsGZb73Mjv
4qawD6VHiDLzjuRSWrW2yYjMZD981qf6nVtIP8YaWk9ypL2jYxAUUtHJE3BZBFOovd13X2Wajqfe
Sh5QFa9uk+kyp+bV7hOXUzD1RVuOLwquzGKPqE6YeUw2zVkb8EpcdcPWTpmQLMtHMyhQTbV1aXXs
A2bNiUqQdLBhihxipUxPXF8Jvbz6Dp4euZhQdlqnxn1emsd+QUoT3Zf1/2HvvJYjN9ps+0TQJEwC
icupQnlDsuh5g2i2gfceTz8LlBQhaeL8inM/N4xoid0sVgGJz+y9dm/hH5cnRfiYRLTMVkK+pigi
TNkrHCY9hu7c+tRnXdvmiWKGzkZiE42lRwrT55c1/usdy/K23yTRHVl9DYQQL5qfS7kXgqldqZxT
w1vr5XUBrtWiREz1EhA9lRUKc9yfKESYAzOkUFYMn1U+9N1ExbR4gL/MfmJo5RIbhDNGjt3KkXLe
SxT919K6fX1X3dYoNF08rWAKEHvn1CBwa1FAhZXLh05IkGwRIhhq5wy2u8OGQVUQq6tuNoXnVhYI
nzy+OIK9SWUjHElIknIRx10KtyEqh9MsbKvtlzVTBNpnMGVP9PrszGaIeaF/An1FsYmbpkg+wyEQ
e91mGAx7epPIiDw1RKxIWsLfvfZ6b22HgQVuniFh8rkDSijMa3tu81244XQAbbWgBDCAY9JEpqdZ
BLOkH2Y5YPNGNropJrjBPgtOlWOeC5z3lGHcmg7zKbb4JyHV9EBW/UNq8o6jizoSfq6vGhywnY1m
NkqfrGrkRydYjZmZ7K2yv+9MKq604a+HPmpJvy43jeuTrbZ8p5PQ0H4dqYmssjVQpfe495+ClnCT
kB0S8jW63W5KvcHVfpl970LnyrM1IE5EhksKI9YQdFZEImjMrowfnKeLhS2510tmcYRcEXWp+BlJ
FXsEt2feYBReFPdn6EzfHJ3zKBH1tQipqAW8tcDgnA/ZHyNn5F6Qd9pg8SEZ8lZxkUy8KtVoT2OK
p5wk0Pe2oxezS7Y+WsSHbZFLEE4kBzNaC0VDQCzvDMvImCAUiruG9MX1iMKDAefOQVxoZqki2CD8
/HqezJVzSIP8MMX3vSG/hyWtQ+nyV77Gd7W5ENrDz5Facsz7t3Dms9MLTcOpmWOHRoQS8fFdIbpa
upnv7HLMTjFEyH2NgaDp2nGbhTS5yqCcV0Dgnu2wHY+Dbu0rIa5zYzeXegmPLNi5Z+xMD06Sj7Be
MpaFQ3Wfmhya0WS9d8Fg3ffk1YrRqDH8pRttiZhP2mXDM3vs2uAWDmO8zzv7HRp+evr6ovXdRxhq
wZFoZ7lJiwgqDFlxayZzvafThJzy2XkNBw35rJyMy0TW8t6fcYJzjt5Ytve72RC3Urb2lrNEnszO
PyFGoR4aCSukxd9XqoI3qRvrqtEfoAaD4Zi0zWDzkFwuKrFgHcLOetMclolxu7x/jNeItsCZZvnH
2WIIym95Ht0Dyx53t/T80wj2EIGTOLRq71Spu2PIb6/QIrC4qwR4MUHicoLj6Ut2q3cw/XQDOkLH
p0dh0K9cyoRh6dSM2gg2DQuYtmD1x40YHAoRvcU9StDEwc1A/fggk/LqjAGWstmrcfc0mYPatI64
lgbtWlDJIHGgaErt5NFqZY4M5ycOO+XZJgJsnW595aAd4rXBaS3qalMN9ktbKpJLM8qlAHUP6dEv
NZXxuho5g74OIsYrBXAF0wVAy+PYTzXJzf4550s32jn0/lF011bc/Q57CXb3FLfVqhojmlszP2QO
W38ma/3Gye4Aos/Y0KZqL6BEUCmiFyF8cscWmHrP5TTumv5V1zBc+5RlFlwYSn1WxrD52rQ+4npB
bdvzUP16n2z7TRvQplmEKI0GjqGvF1zOYF8Dqi0xBM8zhaBH6cqzHgaKDmk/Yom+DbkEEKboP6cp
HD3uSbBJFm6shSmoBp+idWSQiauOiQL3aiTIwgvymJkBB5ahc9QkyH1AvpJjBLkOkSg7U+dQJKzx
IvKoayf8XMz/bZN+ZjlXE0JaxN665hnw/tdC9Y+B3r5MXFZ4lCCp/HEJipqld4znO7C6J93rE04s
UOnUK9s6r66JC6q5VodID99w0TdePmBEgwpBWcI3Fa2zmzJJ6wvnaYFj/hQY2JmWKU/UHPn+NZsn
zmR7uDC6hgkJDmYNM4yoFEQm6AMakr4hmCusLkRy0cdftQCDoKMjmFvOq77Z9ogi0OxzPjcTDV/C
t4PpVawsOcUcI/50m+nyNVLHRmKuMrp4ZBIFIzgiZjTLPjvLnJKjfd4SoAnlIsnuS6e7RBwyKy37
bPWuwkbMb1NC655zi13/vM/8JvQk4/MlO1jBdqPGnrvhqOnJsHWH+DNlabWuTMwyKbRXozdPaYyA
Qg4uEejc7WqCdmWH14ot1Cpjbvva92GFW6QItqkTTK8ZnkMxAK0rzO5nxEBnX41S3KtC/BzHx8At
jA8GFSie83k+R5Yd76U51+sAs7qnMaAqhEjhlhYHQmI7wgT7Q9bT/BGHbFx6apwsndFZF5O/c22X
+8SHkEJ0YIy2n8u5BHkAODPlHxxSL6obYsO0/FPmOgCPlPtxuUJqvfveutOzYeQXmALXoQAH4teE
ni88NQGDltk3TU6ns9ZjzjwsV48UFYcUVaJYToLRTXjMcqiYqWZyS3HHWYH6mLvp6KT4nG0reV3O
Q+4TVAfOpgyjz9AhDjWpHvLZemun8Eea2vtwyDnVYtmtmGqsEc1Atbedx4ry2hyYEJrRMtlPKXet
5SaqRn4Q0GyKe7lYIbPyLiC6Hqsvl3dJ2YHvtgWTy/ANij2YpDryUmf/9cD26W2FccI0F6+CAGY/
HvRVF5/6k1Grz1KoQ0JUq5sbh1CPsGe15Xe/UVyzXFyik0+jYk9uZWv8zLmbQSatOKInzCxzzsNX
9VzaFosUHn7xp42ZehXM7n65dw1yPLYZL2fUwH22HHcgfpOVprXXTlArdks5MZr+luTaFmTRnV9y
M4gct3TDqFsG1rVAh7f6euV1j0s7tqc74H+PXW9prOOxv1FFlLN7NRZv8DTzIDAd7JutyyEHXc4a
nSthevP+C0T1dbsEYFUxSFw0tNPMFvl8A0wIXRfHa1lyLPmI4zFsvNjLf+Z+GImUNT2MJZwO+Gu9
DPBHobskGllXrYKjP1sOuYGB8H9FFlzU5b9D5AcBXWXKS3ukQkiGAEHySVpsTKeLNfhk7C4/a/ne
hgMOPBKJvqBsv9qd0hEGUfXcSV10wRG1TOl56IQ5adPKbNFQMQ7JNbYlNodt2XFRKDxNqV3z4WU8
w7os/TQy81gnCvvYwsmKIxjDDhNFsHgI7Gx+7dklbH3KThIsrxcuvX2mzZekkN9lSafiZzyfQ0bQ
TlgSb68B26Xyeeldf6PVNHdc/as0xTLwZc1Vrc8C3VgmhWO+8ZOAeE9a8SylRHCU6znAj1juYMjQ
BvOxMmS0Qt5m8xSHw0r2IwI3WoHlscnFUeBJn3dYNIiXqnCfJbg28uqj4JOD3uo+Nxhr9Iho3gaA
UgSXmw4Ekh26OzJTLLHTq4hftGkeraF7aZcuK62dU9sTBxEFPKaVYF0eDvcx3m4vnaPPweCmry17
17kzHVtCWVvh4sCAVO8DJP5oLGckJbPLyHi5HocvPlLRW7zaX19nN146Bg06CvaxIKaCPICCHEUa
e/NRVWV8dSbrZ5p9gjEb31iDisk546JDiJ+i6cXJfDBBLx8rvU5wP1uuJ+ETr5E1JHcxswc4uyVD
GJs8HDdz2YEX6pF1zjofQsPjn9hiFEYehPtO5w46EGG5Aav6nHRT6Ll1gghnaljxizZaMzwcPCQ9
GzHo/kWbObEMOKXKRBPFzY9bo2e1Urnzvm+ae53XeIodhGyTrA9WNAB/nO4aJl4zuiUV+y9urteH
ElsOOhx71we4BucSngbMCD0iQxWeTL1tzY5nbEABhLmhWKswn7dj1d6DPcLUMiXpTTdR3sCsZmgO
d+RgGV18aejg1yZDvFwT+f1It3ibEXB26El+DwD+Pzrhv9EJTVtCVvqvP+l//yvkcP9t+BZFf8s4
/P2v/BlyKEkyFDYwJJPwYLAsfyYc2uI3w7LhVcHpko4wSeD9g0toGL8hd3cMF5rQQoVTMFP+SDjU
1W+YQWAxGLAFdP7P/x+X0Pw7pYC4d1N94UEMWyygJvUPxJmw3XSOZWA8ijLW9umEwYKx24RCESdu
lGivKRs7KFn5SWe09qxmRLOGW0/YxzjyAA28NI2mwwzOh40VCehiM3p23Btem7CFFYIKmMlzvevd
hiFeq5ON0raHoTMxT1QyuA1UIGczaZ6iEslEG+0dq9WO2O/8o/DxKy2u79bVSqo+3OosJDUGuYKg
waHZT/pofyg3ZEVBmvk6dXFFKDWY+6gViF+wjOyBiOCOInv8nkxCIhRs5rdFOOJEVt1DFZDgMIvW
2BKztWQaxerSdgHyS/u5ylkAus0jOK+9ZfvlZmZpfAoSibUh2M+xOeNe4imaO6sSk91J50TZcmHU
mE4JFPEJQPJ8pxesHwfrDrnL94Z9pjaV2MAxKQJ8GLrdoNmfrZxeGUTV1yFwHgyQCXd9Wyuk3ngu
KVsfJtmmB9U4clXEZEIUbSRvQxl7VuW0r43yf1UlciM7wd0wmiCvBT77TdTZ6wpHdcJyYm+43YQq
s8n3C9ch7ofuKq3gko1Ie2Kn8vTUto5FMf4qiiEB+qu9aZG4bwpjvlHmk96BKv0RAdm2dexxHVZW
eYG7rbOyTq1DjKRl4Hc8RaH4zuDevtZOCiJuBBUQiLZFrj8/VaMDggMTyQ6sa3WfBUn0LwSQBfD5
F9zG14Vs28rh5oB0pX7Ps/4LuSmbLSvW/MZ+RD+2ToTfUTl3chOOKSZF2fsHCWCfOR5jpjT+EBL/
YYmKG1J4fARO19z18Nnpz3QHWkGxG5Jef8Drz2Bx7s37Cna4GzzpRelQQKrg6JT9AzRiRgJEb23S
sdsaeh7thk6/It6G4kgYkKu1GUvokWq7csB9ziSdVw7sPVYC594dSDvOsa83zbXIml04EUGEiDdC
35V+d8rkG6d889qwdXFn56WH03MLET/28/CB5h+IUcOl6gboLhqzuIv16QZ6A11BB/wXZrTxxFoY
UYQJIthuM/fxL4fc/e8gk7+CxQzxd+we77glQGQ5OhUAWDH5z0R4AAEk4Igyf3RIJPXCqUVaHU6b
oQ/NC4+kNZ6K1zwIgzvgy0kJ7Ao/w1j2H61gZJTgL/CqyVwYb/V32eX1ykl74oP1rD4jvYMzYlwi
QhDIMGWYAfiLurzC5UXg8LxpykE/olCQmDG7tdbFJjFfBYT/Rh2j8TPIreSYlv1rk2hqH6fRPYtF
HJGRE3qzyl5qOqUhGKNnoyz0E+9SftYMc6fIzDimsLfNoBrviWp6CawRCkeVR0e71Ic1XG/mDxGT
v9kp3wcI5Wla5rsMReTOwh1dzuRLEWK7qdwxXveqfI9Eo+7twToC6cj2YjZ/5DYsqdrQ9w6H22QS
c5/1DPMrPBAvUzCcEfp6Ek3xprW0FmYA8lo1ltswxuBpxgxaraBwT9OUrbuBQKkoXEq3LLSIfNIP
PIdYuc0g5SbpemYrd6ExHLLIwb5T2Nu67BmDx+6bI7vvxRyhkTP9c2k9Z00RPUpsFUnbiHXaYPcL
zISYr/DWKjSc9AwGVSm1pegYAWdut4ut3GvavD7noqlxn2lXxtLRKolneSpt/dnOF9UyxZBokpG1
A3uMtEF87obw5qKooegOHVYl83QSM9lX+H5oUMtqT7tgXTs8HfU0sLxTPEl6bmnEONOpisSKNAsE
unbpqSHoDpZG/jbbOnA3YtxWjqaOOXUi9R8pLbNc7Muq25eM3clcDS59LzMwnOWPlvUk1pweyKVB
P+Wr5HseNs0+S2sEnJS8bSsuXFeMqhPPMObkXMnaC2NRnpA5HQy2yRckxzlWf0gbVYDAq5mTu3F6
MMPMAnK9KFl9IokiOW+6STJCc53y8vXFwclDGhcSU34zBj4J8RGZzFe4Y1EG+mz7B6LbjCjYiq5O
tnrJhlIZyb7Lid2aZLPTfGxA+WAgWhLY6XqsKEezkesBuMTOmskln2aHx1MSnMOBp6OhSsDvzfeu
Dod/o1Cafz94pRCAlSGFkkoHDBtY8oJm+svBawAM8tnIazc0XBKliE48eM4Iw3Vi1+sly1fXqh+S
SrGLZzZQO3RRiHtDzYkO3CwN5nwXQ0NEFMFM6I+T5f0L8Uwlo1F9PPTB+AMpjXyMIKNhXyTwna4A
iZGsUBBr9k6rGeZmZdketZZ4n9AkcEeVb6Nr4Qqfx+4wSK5kLZiY8iPOPbtBChrD2YV3osWxaAT1
mo9cPxcLe/FrupkZzJgsM/9pAy44hQGZPfAHWgBWfn+aDQMNJk7odZCfq3BkdYL8cWUt7KWBaeRG
CoNshzX2/s8xM4N9JqzsVDeW1xWsVWGRHvGCGReyo/LNoPURuyk5nUt+PMsYzVgyfaiHsCeuW9yC
DAaRFxd2au1azUGwMaIabpdBq5lr8lRN4qXPwo++jD5tGOc7ow/QYdnBaQnbLPuAeBg5yROqrXXY
2oCc3UptHEsSlhPlA1wDurwyxlXEDXyyXTRWQW/22wjt+QrtoHVhfUGIyJSJTeZO1GUyCU5RwMfb
jqSG2mMacwDgzQarEGJw2DdumVxw0rKTLVK6wwDejwqSH4Wj27tqukWaC4fDkdpamFpzM2LRndPK
fsJt41tFdtaxgxRVmZ272Qnuv77g+O1+/eeHl/0PXhgXLVtU5QhYa4aU6Lz/ftEO1QKSQNJ8a/zR
9dw+cE++XbqnuTVgR1vGS1lne02bx1sviUV0GUjILUHYBTOnGaepb+KISpONJpjH9wbz/wh6Fg5j
kAAZE7GVNt80BhzHsbW1XVKrB0IepneVI/wj7Ty8lZmTryMXL7jV9kzW2BpLxfiKNnFRH+AaYTc9
XqqCs8xkJ72dozE9o0hzV8jt/R0v49OOlpwZNJsAXudN25iXfnzIfUedRx+qgo0ZcKW1lrhJn5Ff
S4BLa9fiha2eNzuzvh/MmchFK7DPcti03Dn3MRGhXuGnzs6RDHaQKGz/8xtv/QNDubzx1tLbAGsX
pgNo7O9vPOncWJvCwLkxB0SsEyPiq0pOzzerm/37fHTnnbBClEZKboeW2AItPJHODXtIgqOYLC2+
ZcU1D6W2qdp02k6gcrwuKV+EL4isqsgWrK3eReHJ5m5mzVqA3LvmNekDUZiedCqDg18EKcjysl0b
ReOguEvpCWRfntLJTJ50Ie/SRL3XeQh5sA+R2hs+MJ9EYSMTzWMb+A2qwDTYUiUfNKvxj//5PdLd
f1BIv94kx4KGYRhQ6a1/vklDVkf1bA3yRo3IEzNOjLtIf2iQIh5ron93/Mw3MtJBmfUjZr5uHmlX
YqbcvW4xEOao01yZ79AlMaOS+DgnH4eIbYHEKp1l/5K4OFhi/URs1MyQF3IMQLCac5sMP1VGPTnj
0cWp4teiE9a+aM4hay7hlMW2KUMYHgZzN4XirLUzICqN84n5Se45Fecnx2WCOWJ3R3h+msmCPvd9
5umlwgkrGCyVVIyeobLR01U8XVMiDBdJh0Da32w1MdHhuAV5g22uzpmA/9D4JM9M+UQgZnKNg4id
hC4lrNzXnhXXOeqsLepPNLw2+HamOdaT0KcSEOJsn7KG5QCFBAfJMQgidl4RQ2GSbRjb9cOwM8at
pYl2WdeRz1TGioGkfLMHbsuBXmdDKqBc1Qqti4X0ZT9k4LPj3NZPxcHQWceTKqHtNYqmex29/EZD
v+uhtM4uQw3JJQwjMGU28QZpd4tmsdVa31mmZvYVqZPjxZEIz66M3jqz4dhoiMFiyW6MI7DQBHsj
qJdVJX3FXsL0BkrxeyRMP/oG4j0C3XbyUy/PlplUV1uIIXgCWWF+rzigzoWoroD979JBV3d1peF1
CdNig1RmJgrzivjrUAnNPhauvi6cQgdmty4kkBkjdrRjGdoHkdfBiwkkhjF2ND1EFesmGw0ETsrX
rFX688CSMgGK4uWjNtF1avoa91+z6fu82bYaZo1YOfdt+Zyh9L+rKrocA7eqIV1MBA0nT5DtvlYo
zZgTMdZ3p8GK2HihDMWi6ngEmkDmjhBET0aWPJmEHAPsJPctINm4Qb709UcVNDsni7+bDM2In6SK
45ai7TUa6m+34prhbbdS/JPGiLx+aB9NoLaIvPDiOW2AEHAMxIU3V/0bStj5X4WRa0JfcPUFSbkM
bJjv/LUwQsCQdU3SVzdp89GMzGC9UnYOBNg5v/JQus02R7+sc+vOSbRHI/RxulUN9qhhrHaTX4Xs
PmwqCrq70ZT1yYytbhP59xrwE8uI8ycmxLbRzg/CiMN9RGQawwYwb65qrHWkbKJ2epHvCqN8AgEv
d6Lhuf11zpp1S+ZO2gyH0J/4JDBp3qnE/9Gr/iZSAgiCICfcsVXXPvHJE9LjeuszQCGksVYbWRaE
mPVq3FHhCo/pDOpjOG/bZoBj4Gi2v/d1Fi9jyOTU1eCnpoOzrbVJnTRYoVe/KuCJLfiM0q5yfnCQ
38nOPGmIs2mdXPwqedC9I9M+xHEyP9l61W/SQIQbNjw4FsuHPmcNC5A1fDaB/aG35uemqPGeMv/R
dpfvFot2D8HpwbXg93fgllaVz+kmnOCh1zNx8V20zLAOzrEPBn4gnuqOSvG1scm2CycjOdsVdX4f
WpkXTCwjWUJ/z4ogv6EZsNcN6RQnB9Y8ERmIpszhpC/lTBADZUynhfTYI/4AdKXdWjJFW2YIOyzA
YEUkT64o7xhm09CNCP522NgRDqc9izqG+JmT+Vf0oC5QMMS2oYjbnQrrDNuhBmpxTJhrDNpLRFjE
JmdZs6snnTPO7mgzKDqKwpAnaOgCfdBJFhAqfb+b134Ry02HyD8ywwrfPyounP7B1ifxEwWrXXPp
VEhmFMJtNL0BATdB/BrGMASqUZhe2jVEwwW6WhWpSw/b+OeePdMD74Mnm+Q76BL9sbDbZCcLMziS
GdHc2cgXnQLuUDtU2XfduuOJ63/TCB7zfHaC50Af0gNZoSYDRf/kk312jVR0hDydPqe6/GRgo1+q
5U9t5UK7mW9VlZrHFJ70U5oD7wvIsdja0QuoD+OuEQ0w1NB01iXq8K1qRL7yRab4CN3kpgxnxDFC
+20lv/x6+LQrZT/EL4aJHoREcGbt+zY2i4dI+xG1RIq2da1OYUqAVeDkJoAZyV5fFAq6ZIrUrYBy
psVpAfGOvovHwAvJ9bYHsKghgNS0Pei9v++PsUkBQ52z6CmdDPQFYx4fApk/l0HR7TqRi2MpnnpI
gWxDzOhd9dm+qi/A74vzHOAiw1r+QzdjdZoyo946Lb61OYm2gR5GV5G30QP+0IPUensbWFrO8VpO
L4nPZUdxFIIwfKugg63apM+9DNTReuIUP2eIPfdW/o5Cx1mzPXP2RizPvVUW984IR0zrx/S+tOrH
Dq/oNnUrbVugs7nMXYWcxGc82UcjNZnWTLB74ldyUuRGUUOtO/aguyyHYJsH7FukgYYg00EJDEPv
3MeyZOZQ/2BOYVzDgKDjkQUIBsSQTAJWwzurZ5/RosKNglY97WGnmjeqlYOWz/pZWeEzTBhtA0k4
jdt6X00D+v9GZie7XKwU9E+rTrP8PXyHZqvXS5ZurPc3vYRqIgvAPuz3U0Kv51VW+/cAInDP93l6
yIK+9TrL9I/WEoicyQiSlo5nLm8ig1Nn6L22Gh6DIk0vhprGndlPxyxbgjmXsnmS39oUTSXN++Ps
EyI+TW68y7XJuBLjnLrTruzi72k8pIBAlDgb4LlmDb3E4ICjKqDzBPbkn7Whmq9Dz2Lwax/ZWxbF
LP60/ayb706Os7hp3h19NvYim8aDq1MksHy31wnI/isOuo+ZYfFGmJlY9Wq4sUNwedPce26W+hiL
briS1QZPNzd/kSo9b5JRn16tKb8LatS4VllxpllJfUtAGLrui+42+Ztidu61qcQCEXbN3qZ2//1J
+X+bpX/bLLmSkuD/vVj67zr5ljffmr+tlr7+zp+hV+5vNnNXPLpA3UFf/2W5ROiVrdtA9Q16aYmc
kr3Pn6FX9m8SzrildNc0pfu1kvpjuWSSh6VTr0DQNh1XKZjVf669/pgIN//4898mxLh+KXH+wsDW
CdxiMgQEhywQZm32sn36y2wIoIhhlUZnHWSqFFBHtrZB1pxQAb6k0JQXlmqAPM76bs5bh47V1O2D
7dbvzlihXoYOtefGeFR29t64LBXARYPTWLhaAF2fXd284JKKDubcQW0wI5sKEc9qcEE4MYKYyHov
hqLFk855hdM87lwt3oRMx0oIUcc2MHGBOPPFC1U8bjXODNZIk9ziLE4os8x1meifalz7MYNeSHes
uDPEyq0TS5xqZr+qCudX0pv2I3NNZm+Wx0Y2vEulv0+bFh1IR5Z06dLRxKMAGctwhY8F1wKUxo0z
hfdW7hqHVBArnH0coNY9lyU9i6rU5HXVAJh0tq4ZVPr7GAQODg32681DaA/tWVMxsEeHKOWiSNx9
keJWT+JDVMTR/cxsJRrccl0Y8Xgnizsq1GLbxuQ5QO3Q1+wkqQIzvFZ4Q37m0vnpOybG2rp4c6m0
gV3k+WmYT9M8U34UuYBBwtj4qveUi6SHla5vnMK6uTQML+lCzZ0TTy9DZjxmRKfSkYSv7lzFMKUT
OrNMg+FJFMx2Hn7B+LtrOXfTmHTbSiQ0sov+JOpLRmpZtk+6yDrZA+VfhTvKoXJbzw2oxc4o8avo
rz7DkE2bixr9ib/1g2iLl7MiX6jfZpVWgFWjNy4GeZE6ptoq2MVM2/rCBA8bpngmU7AIZj0GO32R
ewskOgi2cOUF0n0qJZ1eVYPsiJYwW7uM9/OQfxQCy11THxY4SK2QBVaZO199BPmrpqWAJM6RKabb
XKEGH2nULQQbYcp4IP+otL3LaOO5iXdODjUryL/HVbvuwvHGXCNXU7wMdJNVLMePEAEY2FcdbqtF
drrQ2cIFh4mlwx7+1pvAhAJSHzdX6+o/tCp6ZsfvuyUbHsUsPMVyycjlGwD8d0vR/dsdny62KTZI
xKwzgss9X7HziDTN2WeBccnQ6aLK9v0TceJJSRqVkbDac1pCx8fKehdl9HM2iM4xCuKkzRJVNznd
rbXOWHh48UzfwjYHR3AWfOuNQB4SupI4GDdIn95i09gbmb2bjNYbKnoUUobcm5P1e1P7KedQ3JpR
fu9hwewSwMJx3vzwwxAyZYoUY3aNh2ZQj2nYm5uXAuveNudVswSxSWZKB2xR9j1uzjXpvXqDeV5z
EKFUCUotixBtMy4Kzw+/J3qDvttSnB+MeTBgfxClHW96f7CIX7GZqdewThIytVGK0ZIXqyG/FfbQ
7+y5R6PRRS9hF3u5bSG+4oYOjfSlFNZ7kTrrsG5PAQWCW4IdE5uhGC78TqxOL3qkbjF3HNF7ZxkZ
V5bANE+yZxXgAsNijumZ6VDvDNyomtIOfeqQxulurIARTdXF+9GqutWIE9aYyQUKgWsbPemZEwBB
tr1qM6XRU6CFPSrx4RJg7VtluQ5fin0TnjcU0UM+/MICPa4AwL7DNEFpAoZMq+Oj0qwPpHLh1arr
g/9e2SMZtXRoR2DYZOtE3T4a0d7rrfxF9LyCQTX6p+CmSh/LjV+B/DCOjuH8SHOyvsFigMzKgCzK
NmPIa4UbEVQJo2cEiX56NHKWYKMbvCXKzIF2lVzmlqJ56GsJt9R5H3I4OaNJUUFVdCjpN+LBNy8x
YgB+G4YKJheo2Y+XwGixcy6SN4OZyd7BcgKaasGO9nrMWRZB+ovGj2EipkdIdHWa82lFl1rWRPBg
KoDEsyzrco94jWxLmQOvGfm6O6fbrIvvzKRKQb3GOSIF1liZjwiCfnSl489ktb3ATRBDDPDAGWoR
S4cLfQkg8fdJWmHG+1GMDna3YVGmKcxQdrGaU4EMODHUukod5rkdUVa2q07dENyMttAgEaBKI3ga
2r3Xl9oFZBD5plEEDWuMCDbR7aOTlbgq7Cbdjdi7p4LhkN9cQhUYG/QXbL5QLrLsj7VdO00b3aUN
ot/W1npYIHscwmCLru7Fh1vAwwy6D4u5DQkwEHB7ePYawRceVsnVFNYpGAZD+zbqqbEfc6LdkInA
PGvzO1Lr3qOIWbI7tNexKiqGzOOb1qXiMHZvGhEla0rZwityOHoC6xV0F4XNM4GMmdwBQ7dOHAYc
yjk5rJExgGiq63Vjc+KhO6zHZBdPtbvp67H1UlO+qCJ4WeBNG7w/YPVlRlKGRGQGYKjcRpOysele
U5s1LVKNwBtsem8jSL6V0fAcF/X8Mqt9w9IasT6Jt0ay6c0BW1bc7ZdEqm1LAjnXzF5N0AetsSKb
Z0430j2iPK6YtTsXu9B4ItrR0Vfmvs75gutkP0RD5I26+9LbIdgGtQ0kkYgYbYRlMl8p+3MdR7xU
SEQoBdBvG0xqViHHLm7IFEO2z09laMETqEfP8VIpHi+27/peOfON5ayBTk4I2/KNY55gd8yNO7vl
NWocJJg2Im0fkVzWa219sSsmKVh3HqbM/sAEM3NNDoc50t2TDAZvLJCb1mJC4MeNXIh0xw40vPix
fY6mrGVtBitFFPsyJ41iiKpvGIDRI5/YGODlKq1frol3CZNoEYYwiqv6SI/KmQvcYxxcaGmsK7xO
C++QVqYXbGc5uk8EIubFnyFzIzk5ENGERJU3FO4g227/p9sieZYWJhlGRmJI9iFUIn9MswOSalSS
znQv77qJCy/Rqw9bJBUANB7QAyNFYk4GL67LefU/7J3JctzKlmW/CNcARz+NvmcvUpzAREpE3zcO
4OtrOaR899Uts5eWNc6BYBGkGAwGAG/O2XvtLmfz3qfxXnDBIQxtGFusD+zlVH30/g0OFzXRjBZr
D2phfnP17n0qrfyiB959yertnOVTu5OjFZ7t1H9np1TtaioC3Lnpc6IRaeqqWbsPg5oWuu6fEj5A
N7BwE4RtgEmmfZs1UweSWl1dY0z4n8/ECkc7Pf8lgEMzGdr7cmiPUC9/sIMsNy11FLa1oc54xGDV
xm1ycPX5yG7sgR4qCa8ZK0Hky69TTKiY26rwLRLKV3qN4RFg2chCp51gwIlj0mhcHr0RrAN65xsR
4Rbz6/E4SxuMA8UKitPB0SNfbl3OM2smipJHVoEQz70jhUNE05PGJWpiph5yk26Xaqe0c7zpbAMy
K02rTQjnCcQA+lYMVivDjH5kaYTgoWx2RIjcmJfGrVua0yZ0nY4rkgsUxuarErPO/TPML2SlrdSv
iLmDKHF3A3KGjRWKNxsbyLYASuh5GDKXNVeqASSVHh810BNcEfCV0QpViGNs1Ge551wq002OFKVg
wOi1sZ4BD26bCPwofmvWS2a8wfxibRBlgXO+8yVNT7ObeEu1/jhn1aELmkeyccK1PVOxQmC9QcKx
ashu7g1KfH03HY2kqnZJAddONx2WEhIg31CjZu/94UCoxp6arqBlkubrfHT8LUqV7OjgqUznt4y1
y35Ikm4jxma4urP7jk/zA4ZmvWmK8AN21VYMATb0xCv2Y1owu2XjeepDpWa23XUuhi+jZSMdFqSm
4+ZxgN24iIcp+bJss1hustQETfl9IPvhRsSVWf2YUAfXpXnNhUMVPiPmPerNt9orDn3aWRsr6U5V
FrcMbt6OJaJ3ooa4Jqy0RW5GZbZyaVlIRNh9r2/Iwnl063HcZHmT4D0qT3Y7PqdDBQG3qlM60STU
NaOnfOFosxtQhaCM08e2ZHi3teRpdgcbA1M3YRJnCZ6L5Ees63cFixU1G4api+Ujw1czOrW+Lo7u
T88N6Y33sLO0gvuk2aSeVNDC4VzmP+fI11Z04OCTeN6Znav+PMmjHVeEqRfNLi7bT9ZK76z0ihG5
NrrhfouiBtIhQpkGK/62G0FKCkRppQgD+pwlORWajRTBqbcDCXM7Lusgx5Whs20BUzBhGAfQYfTO
FWkx4b8y+JwRfu0m5pyekt+2AGm2bttdhgJmg227XBEWHA3uzjPMfD1FEYuvrLuzLOq8eF8Y4lCd
p6V2TrkBj40p7qLepjaYdK9eFOWrdEjgC0JPSbTqas4KsVmD4bXtYti0vTwj+vcf+im5apHfH0cX
11foye9UbfDfNeR2VFRtzOxpqBlKHeNKQ4ctoj8466T0t1mq34XtDolTt7eClpCHim1MY3pbKZzj
MDUXwuWOUCTivVeb36D0V6u6R+hGlVZfMYeir3EAcZ0dcYfRiKlQFyezGPFgNnq8nTrCk2yNNste
7xTXtcVd26IB3ZZcyDsrCDaN1sLt1z4SaSQragHhKiiZ4eheYPWZEpQIbkT7Rw9P1hYYEc646ORl
pbVqa4qKLGqZzw3Y+RELsXUapvgc6RDUBVYSKwfnynT6RQTsLWrdHWp4H8YU3Kpq8r9D2Xw19KB7
Itr5kagYtv3kR1s+8QXhi1tw5tI4AMDMlr2Y2JvUjxY9zrU/E4vkwijZhBUlWr36QUENs2qcQj1o
WWUlM1htq7fWWZk+++5w8eF3HMreekbEUK9gzO8mrOi9/pwkOJdG+lh1T1JcZERnvY/JOMkRuvhe
/W0C/rWapq7ahrH9obX2S5XAQG3Fm2/n2EKThnmPZRQBh3aEb1hKgo6NqpyIHnA2Q+ac0pRiZt9O
5iqyrZ0JemM9lN87INfrMtZJdZLvEi3YuWQoiAvP2yeRePLGcZ3pVvUMGHfQQXPGDk2hRr9HleZu
hrljzgM8DX4DHWFLJTL5RLD3mni1jSKFci8tmxXz5Wh8+VrzDtbhhPNuZzUzoFhFGyMfeStyU6wD
o6eT6UxrzeYejqTFHIIvtxfAV2cImpQgAiCz90X6jgoHIYNE4INfHiS2/NkXX0L6uJklpAS9h0Rj
p8PaloC1R4X8IW9gMwfUYOfO3RXOaGzzENtVW94Q6gcPAUzGaOF8CbNZYRDD+uhd9Rg1pZXgr1DW
Pkgij1nQBIe+jaG+s6v0ap3tKfTlwwQ3tcy6S2eBl8Gd6W9aGO+upz8LdJtHz5xfc3cHrDPAvMzg
UgZIo/NOHDpWPDjWKUFLjXk09AJ6xdUtUOuSMGDfZGbF1bA1tDveZDCe6t8wtLw0Jnea032jBUFK
iiM+cYfxBcJSJqu+SBCyqx7M/NWhqmULdLpV/jzQc5IxVBt96Lk3c7JFoxqwakRZZp1k4VMGxZC9
2HTtakpDXTUh+NF18VjM8RsIjfbRiGA/JIX8Mdt72SbV0TXNN8cc19fO757iGayN6dGKaRnAYqKZ
OhiHp7bnXP9+uDxP8p9p75UqpTA51Nq8rRqghMvBUClk3HP75VkWItKrMTfvPSu4F7TYp9zVj0FU
+CeRAeYLev0Okx8hEnl/bHPLOAZGzp8w0b7mauIhQSH7jtrbHsMVI1naH5bNpNdYPkk7o7mOnHZ4
iGSN/1x+FeTrYc1ymm0oovvWFd96lXFceUpTyvbOGIaJYn1vf0rt3ons/kNm1RE3LY0wXCbnlkdr
vXcaShxyXJlAIXhn8EGwL/F5hs2n445HR5spWNhodFGVbPmki62Rw2I2RHqnbtcVvaZpqz3pLpIB
XSd/IHCvmsTPzH6238RhddS7niIQgIU80A9m202PgVYSP03jXMEfNLv+ZCgqVjSRrpaXn1KZvTtS
3spQk5sSb3KTkpflnpvYepGml+7nuCcuEA9cDoYtrzwFQRYQWfT32GBoz/sBchAx8qvJE4+Z7wlC
fqvvTA9nA5ReDVN3hS933tPGvgQVwkJHS9Goo0DbuJl3Szvnu1+Jt8rPH+uqIqC5Gj77kda6LM9x
mas8KgM5aB1Oq3aAR2iCUdjMFRwRZ5Ny0er3vQ9WEAcz3UDSOhANIzQxlASyxfMDaNXOiqdZ27Ik
exhsLd0DutQosw5vOUAc1wwIBsnzFL9Mf8ziBNuUiU0VX59rgyz26hnebpaeKSfcIOddpol2qk0v
6yR9yIhjH/WbhRwqFD50OZgF4EdT/ZflKe4sMmjMEb/kDDxSjvmwFZ72WeWZgJ4a3rVcSvvlWVDn
L+QDfcQDVZO6zVACZahnlpvDiavyRBi1YJAhbwEc86mMU/NEPv1IEGLhS6oyKCDNsX4zM533N/s4
IFlDwp3MZpyMlsNIpd4WeQ9Q2Wf2fjP9HgohfK0bJtVQlZG3j5F5hkP6XlrzA9RRfpntVaflkKc0
qVZ/Pzc4UXriRMflLS6HqRj53H7fz+JgUU4/luyMOjMhmjXcNGIsT4mfJgoH7dC3D5pr2IpkRlJA
MYfdZo0T/XW5GQkL2mC9bw6W+tuXlzTC8L9eXf1utLgUSEMv7881vyTTihzVDX+x7fYqdFh9Dsvz
IsIE5YrpEdn+hz+IM1k0BIG3nF27b/ZBRKQ7cy3Y2XG2WE6xHyN0lHfEZiyUJ8vHVBKn3V4rB96k
eqfLKLI8BXM446hi39SoUW15642ZvdXMVkwxfXvyofv3zmAd6Ld02MLLLdl7IxlHkmWj6B+6NgBk
ZScEl415Dj92IcZqvk9YbuE/0qlQkTDWIarKYf87Fib3/eoQ4QvXbTs/Tfmo7U2cn2QZJ+AkcbCd
jQZSxjBGROA0qTzpIaKMrnGdDf5pEpkA4hLvpPC0c0iQnJ3NBgMHrFhXc9uTjbMWKK84kAIHfI/i
4lQd1ApjGX/TSHQnv2hv3bScQrCGlqI9L/xgUDJ/SMLL0+WK02Pta9bHfPuHtxtSYAZAdPh9qyz3
izoIZ2LArDDbQKcoT33lQRVO1GDv88NowlqkD4roTFs/QOZTAO2G136C9GWl5bGa6ogdhv0rD3tx
yjNQZVQKdjrA3NNyQOpYbu2OW97FDnAyK5KIMfiDzUt8NApl0GK9yBhtuhkeF0t1Nlflus+CfYq3
5TwysW2Mjl3PcjMuh0pdz8sjBEOQiUIQs00BQI6k6OoU1k75+zCrS+Ozd3pmWaMvzVOIr+fUOy96
kUAaU+dB4P/+c0ao5nhC+yRKiK2gE3/U0p+wORTzpbU6olHDpNmH+vyCYAVMaZzfTZpHuIo61HG0
6zUBEqONvtGWNq+jN/35ntFoQCgd70gb3r5kgYD5CP/Sq9gw5VQkCJOh0pXFzn75D4Uc27NwlGqE
7xm5hP8ffEmrY8yo8SQ0coJUCltLyHCwwEM3A+Qov1kRpJrfBss8DCquuaUaagxNyQCFa/ta29Qg
7LH3txJp9mXEF0P16onaAhXchkWSUG9ab+hxVRoW+pyFxjUa2ZZqA081a/7wp57p0ewvnWudB5xH
sCmvvZ9RviiM4hpMXyUokYsjWmpIFNxWczSlx7hJDl7o6LukY/cs5YSahkvcwOhe429vUIUJj4aC
lWaXKK3nQ19rKUqkbNexxVJcyu81jvS2J/cEagtoqYKgvh5f8aYa7Qfdx3EMK+29mqj22Hr21tcz
xuGKi4EUlU+FLs0RpACQHJJ9X7PG1i+xV83byIkvGPzQ/vsA+MVU2RvHaAFi14rUYk4NjmwBj/jv
gzsKZ2V6M2yg4CJwlO4iz3+gcKtDeZrqDIE2dIwePHRNjuy6R5cD1YKsnkmIE4QXwVKIR1Yitpoh
nAO+f3DHs5f9PrgeRU5fwY9699dI2uMmskHL+yU5yxPoS8MyjdPyqFZPl0d/fyNqK+iYQYF8gI7p
evkGHExWf5WN/vdfL7C8yvKfLSP+1lJf3y2qwcES4PXKBGbg8pBgEO0wWWgrNBtROQHE6j/8fWhk
6f5+WjQOpUk7V3kyJku00T0VOC1ASqmZhDr5CUuRdxp1ke4kAWGgkTcZK0KQnpJ4MJ3ouKb7oLhi
8QKEZJDo6csgOlcTd4xfmdgCT5wXhsfQJHWBifNYMapKhdiGdpZRlJcOeQcpgi1YYlYixw0cY2UK
ljhqGdc6LYVTyyiwMm3j0450bu/2Ne6yX1RX1kic3gCPcHt53Q6+y3OcssdNPf9Vph7JjYjl+RwP
lFuJgA+gGIBcgB0Je9eUxFGEzVYonZCqYZ7MNHs35DWZJHUMKmmDg8lcE9nnqNf11uQjQ1356bv0
vL1u64/mM84da6IwHtsWqipremHKFivX7wQkY6XNap5cj8aX5yDpbzr22ajJQMjt6yh+jvRsXlPM
sPFLeduxzF/x+ZD+KKg8mj2TLCOeHYHoahGmdTbltiK599roFGSR6rBFz0P+HueDx7h2Z074bjw9
vyuFpm+qPHgJOnWzo7Gxsi3jYHU0CjJyfXJ+OiJfjQTbMiGr1c2jrG00ZBEEwXCC+t+dVVlWrfpN
s/pywftjtj44dXJvThb58S7L6znrPpgZ5M4Td8j8TvTx78dy3Mskeqsnemx+9tzROOXC4o6Biy2L
5wZpzSqI05CsEK4ARsq974/Oiq0DyPQguZt5sYHqYjEirsNVuW+rkopxBo9+q7fW2WVQDG0UTDhz
5mq65SmJjeSBdHGzGUxxPzMAcgcH24YN7lqgRkdwrl/rIPgOXQSaQL0t6/xI2DOfT/yjohPg5tGu
BLCSlXRztHtNVKeAPgke3AeSGro+g8wTFDfH8PGZu8do9H8ObnGrg4SWwhD/QLiB+3Tbw7JgRnsI
PLB3aWtu/bLAXmmgoPQbOHjhKiedUPYbqhGb3hv2BiW/MoH0QL6RbYkLhcCSrSq612DY95Llp6lv
6UJcKJ9bYrxlX5oYDnHLWbWbz7Gar16RIaoNz60IvzWO8WQ4l8C1fzbmLc1rCmGCDamkuEYD+ViP
fnKeNGfc2I5prZA+GhBSOSyPlkMPQuU8eYyleURy7WwURL2wZINCEe0QIbwKMstWiZMRJ4C9l856
tMKjBkexCGvu8V7fw+R96OuD77F6Gye/OekFtz1CRqkWZzxvWwBGccmqW4JSAmXXj2tMdCuiKGv2
cIy8EiDfd3CPwypT2H62cxtT7TOpVXAyO6qlp0YdRIRVM6qmhLsTRkAcurceflNsivrUh4QAGIBc
aAoRHyDVMmE5uGQLELLc7KolbyBWi7lpSSFoxw9HxRJkvwMKVES7yixQ4QWRijGYyDNAFs/621Xb
kfEOpCCRB2r3YqjDuCQi5DrhCLmKSchVYILAb0aGKk2HSEyrWsUquCpgITWIWtAcQhdsFb+AygEI
/Uw2SJ5iHItsiRNoJpFGquiGWCU5hOqQs+U56e+mWm935D14KvihWDIglv8E5ZnwRUhMkSCpolWh
EWzWyI9YHuL9DY5jszVUyAT46Vex5E7kSwaFvfxRv1ePNIMsFVahZSq3YlQRFkKFWcDjr3G0EXgx
WCrN4+/nhWEfIS51e39Jx/j71xNW0pxo7NHpZmxRURt5SsCGo6I2/CWDQ31tebQc8PKQckJIB/az
8cRShZA3EjwCkjxMqyXTQxbf7MGIz8wFIJJU8EdZuDTpVBhI0fdvehtTEh5Us5Dlr9NjzqAU2J9C
FScyxTZNIMdgNlKHcOaGVfEjRIzpp+UAvn7rqZCSbvkLWxVdkrHkoRJAnEkXapSxyHfbxZX5ki2p
J0SHEVDkEoVSqVCUticeJVdrbfZelFFUeErbMqLykC9mLeEqsvtj+/1fsd5/I9Zz0cP9J7EeXJvi
12cXf/bdv+v1fv/YH72ea/zlYu4yHFeYDgx/A8fAHxiEa/6FGQoKo+l6luH6DsSHP3o9S/zFDtEw
8a+oBYhpIaL7o9ez9L+Q6jm2Z9pI7P6nMIhFL/jvcj0LipTpC12gDXRtFu3Kl/Rvcj1bTEgKUfwc
GsiJEbuwNSDoixVD0IlmUEx217112lfamI+eDsyoKvFwFRSD1mkCV6vATI/GiPCJwSteq9LCYuk9
e4OXnsKiCnBnfY19dhk8MES4BG5xmVHvjZHAEbTjJor101tQW0Ofp0NAP4+lS0FFcE0KX0N/lAY8
Jk0I2Dcj0h4WMiGtwh+I4l/wUUExRVCih/JqaUzp7r2+tQNJk051tWv036HBm0RodpGE2ZnGj8Qo
KtQVCEfGl8Aj4EDE1oM/PbIneiaME/4vy4g5+ooa5+bYyUcv/bvWiTD3BJexY7aC25ga7HhYYs6r
vmcbXg3N2xxVz6Q0PQ5B/b3Nmv2kj9uWmRF1ifvNIvCgd9MvRA7otOzqDQ7hVxl25oogZ6KNHfHg
VPa5sQmBLvic0pD3HLrNm1VuKzaOZg7vOGi3iSxunc9KxbCo3Fm3wU/oS1IJMxjR07nVN2HxE/DV
Fh37Mdb52IIWopXJjyQBke6KUUS9AecALkbTma4i1cD6OJxVKz2gmFilUV6vyTABnTngotKTDGNk
oZRHSjbkbSuYWBb8jcDtPoMFDzbMJBQm2rqU+ZnME9SDASAgZ7lSNAzfzvxuODMtlaaik0ZtMh1D
ErUAtQ2p9TC7rE8rtGPqhROL+utytoNW+2lV6Df5HKrMxFs/eq9JzyS3cKCodj20aO9sxfIkcJyc
6hnYV2EfbVlv5DCuWqvF69LKW4/5dWVSsu0XgVHlcOLn8AWYGROGi/ucZdRXa84005LiUMbhLXa5
dPhH/R52be+2oEhK97XpvOHsZ+EnlEJWbEC8ErcBfkl2LXb9NkNIR+Fo1ergsiLFPLQQhDFyT/fa
YHyK5pOwau1RoCwwMoCPYU8Wlxltat8JiFU4WbOe7hrXjQ9MTBhTyJ5rea/Sdo9DwKoQOdlyswSs
ZwFvDwCgsEbO+lcFbmRjTOYDi/SYpq0PdyN8jefslsacXzoFqOAfSMzEbQ8hF4tdTBIhLjIrR8JQ
F/yZ1Q4LS4RfsBqPaicyBOuKjLmNU4hHv+uaVfioSwrYCgwnEN+uPTQLfeb/gs0SxfljJcytUUz7
zNK/6KyNq1kZL5CGkSGEjiS37Rsqs69RAeKE4FNh7ny15QFzGv3ulDtBfzWoyHCNwhQzUINZzcWS
XCLuQNszzzlXIbTd1SzDN4Nwld+IRlQTdKnb5k0mjrEiKij02Joqop3GTcdGZa8sxQGCMmjOWBRh
apEafgiNmbDDj7QOwcHkrOH5rHveBQl2X5ZKOZA7a46f43ncGalxT42hWnsuN00zQJqJlhCS/Fhb
o8YTWKCmm26ziO87XvKBIpOA+NH32LcGb2STTIeeU4jv81kAv1Q8LgRBAXAd2oo4gEfELMoTC7EG
GZjqa9gy2/pu++am/F7HRfbMWEuu+HTxGD0h4SHArO6LSpVgWg/AMzD4VZXmH2RI0vvs6iM6Mn6I
RKF1GZEU2tpYJ/AeCJ18TR09QZMZj70H3DwJa6QXVM/W5IEmK9lAnvOFumf7igZL7N7GhMGybJof
ovS/8NIB3G4zOmX1uAmIFKIZG+xLSztTuxj3aKvv8XTgViU106z5g/wIUBDDUeqWarNqXmJJV6ZQ
iNS6pQzqd9YOJVXBZJBeTT4IVqjeNUSgGtNW92PzSYOcOXaaRZEeO6bSbsLJ+8L3F6wjrSCRN7Jv
UuMMDpbdrovQQf9SQOeJJu9F7wnWINJjbSDyvep5w2KuRz2p49CD2QlCQ88l7O+w34aI2faSmNP1
SL7nYODjGVKP7ZTl3xum2FnmnZZzKmAwXEQVfKbCJWraSDdRldDJzJ5MydlK7TfZkXs2u+m8K6vG
x/tefVQppiQw2M8Dk+/aMalCWRnGWI0oItPiclFjCbX2B/LYk03od49UDp6Aav5k8/LSOHRXPKol
FErCezf9uVzlo08ADyv7pAFE6eylJWEst1O8qtzyLjbJOMzJC0oBDB1rk6XxMmEtPLpZ441SQg7W
Q4uYMfAhJCZ2/GEOFRyL7gcF+i/sb/tk7r9jyVeRmtlPTKN0mUwwciHI79zC94M+7Ri0cBA9H+x1
pkfnGqA+tVgq96ONsLzaTUF/1MJ4opaO91W6oDN0patnBA4gi5Btvu1je8viiHlqBihKe5R8ESSw
2fQwmzio5qL+HvczsKWQyQggJ0M5UQ8rV/Hx5qFpmJyym4YieL0wY90k/4He7LWp9JMBwSoemSfJ
T6h0/ZdtReDwgvG9CwSwbgvvqxP+sBQ/cKjwwn/HxpVtmgZmYGDUSmVHmJN0GGz81Dn6hBmjlO6K
nSIqhTmwkEbSP8qA07jgVtmeM/hIV3tuh5mhwsNnEPTiYegJauzHccdud9o7I3pmOo/smU09I1P0
XI8BeDqatwscFZAQYzLA7f1kufgSbqbLec30DlYkjMdlOuTmwd/OiiNTq68EtcyoGfshhsKohdrz
PHVvYzqnpxHJwrrAtNXY1oOOUDY29Gjn98yUkXm1O3RCacKyQbOrJ03yt0T+1WyNADVLpm+iWi8u
AMfDUotuaukSV+LqQv1aucK4TbP+tlw5vllSEaL+4GnTKYLMsXVHciZ6pjg0oE6KcMqi7qy1d3II
XmPSRDPLhn5CYgR8jtyyirU9ut1mjOgXzxJ9SOIqCXSwStC2EsfNzigufnnSIB7RdhDw6cGPrrdt
DMcRjRpsqq6i433LS5ZKqcYyy0l3tk/VBQ/iyqmGZNcZ1iMfeXEQjtOdOzH+OdRT2Z0bOVC3nxqE
T83WQdF2Mo1273Vo8FmBf49q7MgpzYO2pS7J4phCJ7nPyL+zV9Azm4ggQF7ykX3dj9C1kx2AAdwU
QTMbxHtz+P1cp9a+KfBOUmudg1NUZndoqUdUq7oi1bSnCibQyVC1jNKlrB0msLxgJkqr6U+22l8u
7ZXl6XKgQ9+fgt0Utv3JsT7kvxpEqEVLoL2SEnEsonOae3eWg70lVRtDCBP+iuhzh75nS3xpg2as
2zmeFIfZjZH6Wjcjj4y9HiPdi9Ig2qBzSkjzTnt/n4tiT5cDScuS00nKbHca8+wFdAWpdss3IEJZ
ayplJJ7UYXeaOwPsNuZlPLWczzDkTgrmY4yp1ANxc46KGxVafVuIkNbNRAApMsML6tWe5KqgZtHe
hheKMhetFDodDNNBOkR/1bdMavPWSBOMcICieArsX85YBE/tbLIA84fPsmwGgtL04ULKQeTcqppg
E1OlMfJbXpzovaLhcDKxXpOonR2zDi5k3XDBYCCFYzcE2NqXh6krWOI4aJDUN+IKXlzfu/PKmJOn
JfwyUZWW5VHmUmdx8dI5bnVOILvsRuF+L7SZihwX63ruHTSqTrsrhWESR0iP2IHjQxXyX8/FiNbb
KaKfS6AkWhbquL8fWnhMJhcDDZI08B4NlXxDC4gEyyL/nJNKumGZQzVq9OZ9mYtLXQ7auUloIOM6
XS/PhIzZTkEOK9ajN1SbwQP+shxa9Z9/P5XVN0QQwQ6rq7tlo0J1Ne/kGbGIsRWyotjpOsOZKhR7
Q6SEm5Tc9YsTRC4hkba1mpoQDDRIDsPz4dTkhfP7UUAe+8bqNOih6mvLf+nr4AQR4ESygLVdvmKq
H3KKgpu3QeTVt/rVMO1rIJOBMrx2rkadVJMmIDveBnklA9QGg98PZ1lL5zpp2iWZWYXD0HiK0Ujd
uhxTtKTSXZskjtRubzxrbeFjb3HC/fIUX8rNzAFsu5K1WSV1PMZxYlxaFWoph6xcT0ZeYYX1wk0X
m5KiZUgPzk0fUlukiDLG73nv5t+q3octX7BASAub5blD5b/n045c5/nf6gv3/y+AzfgHJUTt1i0H
TY7jcLHg2FP8gX/brWe+JmarbPpDl7fFXqhCdPQVA/HdmIX3jBBNhVazLRkIQbFiZq//n99vGZAN
HE+R4P5RLcDYJia/q/pD644v9lwD/mMxyQbSjNOfLPZFS7sNzzmN+Hn/n383pZd/FipwJeNwFBZa
UN/7x69m8a9Z8Vz0h2xin6g2jLB5CUUAOx5a03q29IMeteF6+a3/W/v6b2pfeEX1/1j8OmZZXJTx
/+1U/f1D/2VVdf+yfMdkAQd9SvwNQfUNzKgAVvmy50ApV5DBv+tefIuvWxTMeDELRtOfupfp/OVj
Svf4EQVH5RX/Jz5VG4HuP68nQ7gmtFXdxy6L9fUfOKjYiaF3GvS6rP6lLX3/OAWEXEwtNaG3yWpg
ibDS3TjxBL6FkNZtw+i99Wrd21lp/NMZq6+57rSDHTU1/ZcYEVrAijH27+kk50xVrb/vMf0Nmn+a
KowJHsJJyrRI+bLwXEE4/6YzFBufoSndpxH15ayN3nrEnfqIAobGHgI51LF6cG/309ofRbTPa+JK
aZNBhwaUd8jmbtiZLR2k7E2WVX2UdN+qQVzYqTGvEpFuyOTVJxUS4XVIUzWrQHXYFt0UPfuhNZSN
IQqEe6IxSN1Jsm/eFM5n3TwS/yl2I+ybDiBy4Uzhm3QILKzpkhdFcw+Jcj3Z+MxdUuxzhQ1zJd3O
xGSaDWkeyKwXl05vzXuAPsGtimj1B0O5tifysULSClI/aV4RSMH9GW1WFCYdVwyH06pH53/EKbyd
3WTrtUF9Ww6dI45eXU9bqm+8Bz6NTEgIQEZ5SHM0fIOWmFtCZrS9VzTG2qLSYvmEuePCg1JWzXvb
kOeqgQUbT3JbG3OAkhw2AGUetPM+aL6xx7NV6RQagQ4cCI/9hYziqAP52GathjAU7INTjnfW2E1s
qgmdctPxvskGd5VIDY9VieNwQJ7TJtZ+TpnqxsT0TwREkJa6bXBsb9HRPefSXVFzK84WvckV0ods
R0OFtrMsSQLx7zyDBDuCome97bc5eV1bRNWHpMwxHnfQ0rNMo56S5K8xiE0Pv+QGOvp51Nw3PTDO
qWytB03Su4ws2p9DGZj3jgBXXrjeOyIPuSuY5whVqs7EEMTbGiXf78aB6Us8yk6VESKhtcDOobSj
UsXObG66Mabf3Hc5ca5O9vvAn2ajp3jCFHFJK6qFbVPisIa9L4rvlCo3JbnFa1uwkdK8iVzXgEZ4
7cUHvE3m1owEaUGiL8k/69iBtzqqfoyjLcEeY5rW11A3HtnkQVOaO1AxaC0hI17TlAjL0GQpQjYL
KaHyuXYnVhw0XLU0ZRdqlt5HWnQUrpJLXjnt49RW0ybyVRyzuzFrcaT3m/wiCPtaBMaHFZX2NghQ
rmvFMNzVjXGv1bRhy2IEx6hToIAo7CMRiwOqxbdQOv4J0P0D4neczj26vaEzPr0cErcGQVNP7eCq
eH8oxBqIOP20Mf2YjCBC2UJ2xmv2KJh9g2w4VjlhS/Ewp9u562mHQdpJJ8e+eCzkMRjgqcMRwvI+
BUuTr6U/nOQQwxYXn3aTPpcwL3YEr/LTDZzXqaI2OngtpzNI15Hl4bGJCMeu59eSavfKIqdsM0H5
0GWy8wucR2MJc6lMWaeXkKTCyXX3YU6PEeoFugQjzncBrkTHyjnvqXYH0Qf7/CRfBnx/q7mpMspA
/IlOzMZPAAQUJiGQhvwQpkoFo5mfEy9n12S0gvfr0ZaOzjoaUX6GWsOC62Gss1NEaBG6u2ItU0fi
qsdeEXkfTfTdtZxx98vBOY+9/mehKbf0tLLu2XzfZWOFP6mt3yYq99vMYx2azUg3YgtpaQDieYXs
yCIWEYBSEc33JCZ81aF8IpeBsAM0dnUJQ38ONhQCTjGNznNaN8kRsdpHNlodH1760WT1ERXYsBKd
/EJyiu8oLT+7DEtxpUJBG1b8PaPmBtACsrjaStdzXOwJo0zXRZ7chyVNjCQyUF4FT6gGvwYa7WTe
TzZbcPb/c9ncE/SxB/xxT88h8joy1ez51QemRbE72EyNONRcb1Pb35yqfYmz+r0Y4/s2C6A2QXxk
44Ppr5rZSAVe/54HU3yq4BN49HKQjWZUQR2XqUoE6xgEczwW8F4iQALFQF93WudhjT6q+ln8otRw
T9r5eBKTfnM6ah/ZaJ4TinBUcI9RjjPCmkxsBbbAfzpQLa10VsB6pFPtNF9FkL1nGYU+Uk5+VoDx
Kjl9nyqTffpgvoUpyfRdHb+OunGLUGHvjbeK8gxbrVCge52obcR6t6pjV1/ZSm9T/h+uzmy5UW5L
wk9EBCAQcMusyZIsydMN4UHFJOaZp+8P14mu7hNxjn9bVlmw2cNauXJlJrsAK1JrCGeMx+lHN1fN
fEEg9E9Hl0WAr/AqCM6qJCqgZ7ROyH+KGdJDOxi6X7YJqgf0VznrB1nFQE5S6G/yY53sCw1HRta6
4Y6LcK4RDUfReAJUo1Isx/0RE0GnL+ufWac9DzM7HAH4LLMldZXpSehjHS34+NBLGUyyYISUV65v
Qt1caGCQ7SBp74pa7/Q6EQBsBJcW6GOoboNqhCqfs3MnsRrsImH2B+TVbBDwwH2gfYe2OL9jfYDe
IsKLP7AZ/4kb9VNB/BehM+VWyZB8sLxGhrOXIcz3tWW8JaLyPIWVcugifI6J87eTgI5vcNAX7nuz
rqgacG60NJ/lxnybFuzVGCenmdZ0zemfyAa9rMXCCVbKXecEcmWKQYMaWgrIfixP7xXJkF2mE6p2
srQBlaXAj2s3YQRiy8mrFic8s5pTLa+QO580+R1HjPKJy1twrQlolYNDU9M96cOInxBWBu2yhw/d
dFNYGOgDUOrOfliq80aI6Ag1lM7FaZOWd5lQBtlsAzKPP+JlR7S0Uw04d1D678MKZa9qwiQw7pG4
WotvTaA+i8h712GpfFfjOahQYZrXcIy7jHw0JooKGzXadRrKqPNaA13A31fFjDs6TiQMcPzBmh4r
tq5EuncZR2lJLWGx85SipfTGxtPR/F9lX7LxOLbqwoDMv2hP/wibFwolOzmWPBgCMGyYsp1+DVK/
jdRb/5jWTocBR77WPJR4LCa6mxJ/zGl2oG60TYb6c55o1KvGE0Z/zyAmiAwVP3K13jTVtJVbwKMp
sTq1fJWgkJCN1zuxokMWiQlmo1uKc0R/zwoxcuJ0Sm/6V979oeu784pGRlxvoBwaPopvei2n9HvV
zV4EpG1LofbW5MGhCdUfatYyvZjaPX48lUMvoEAFYb9IIPU+VOM90Vf0MFAuAwxi7ytVf1CF0Jr0
/ITvqobxlPYR5+UuX607nOfbQ1iqsqOnhm4xSoVFefYYQcJuCP2YsHA2v2bAIqw1zlodfiG/dMN1
d6svcaVYrbb5j7IKT6rEtI5xiYS/dhx1lCSipnZDjYM0kWEANsKmYAcvgJ0FIXLj7E0o0xPWpfss
p7lY94t+siX0LgOUqUc0TdTmcUG+BQZaKN5aiZZRg64JKN3itZsAyPX1Jh0SOubH1zmrcd0yksDX
R0ikiPD4YyQrXLIqIc1oeJJBZU82hoUbZ/BUyQQoiK+Jb3XRkvIcq9NIen3UguEFveRUhvJNRcFr
FfnDSNtDgtmiFunPqjQj0g4QF1AuqMNZpRte2fTlo6bBCemn9EJldjBXa/Uq1ZRgBtpOg745yE2C
lMGDxw9vEKGsfFOnbHRKnE8uyn4mWjqLBVUyUHtGLDFpADpITcwgXw4ZEbJMJ6yrLV1EiCb8fqvq
nWErAHlmsvxaD2l9+fub35/jCu623gE+/77798vvL2TGXrT+vfjvN/9e0+TIDaQp9n//xb/X/8/H
/774e2H/9Z4UcY+VjOdt2uWAT7/v44QFkv79ln0f3tG/P1mpkq9ThCFYD7Zq0V0KLUU/fbml3y8A
Cv/57t9razRe/v7297WuhrJO36oaBBPCf/pn9vsZv+9S/v9b/76mQN4X2SAXfngD0X1LFRHx2Ix2
VyLGyMY4ls6B3xd/3/P7Ra1h0I/rOrOa9bWI8On5r3//78c+hS3ctZQAqsfSffDvN1KxTr1F/gSR
XLjpS6sBJTmiZIT90LzgNa3HkXl4QLVKxzhwm6k546ULhTVaejaibGkG+f22E0KUwtAE6LxqiPbC
ARCY02oGd5N2SXLTnUVqDJd0dNTMLR2Z4/twXl3gMx8Lq6IfcUfkEprNLUMX0ipf51ciUmT7i2/6
nx0YikTS2/gq4calZBd9jzBygtYFWZAVm/E9ORpPgPjza3cYS+38uOqnFRZ73yt4GQWWOnskuDPr
YVP0AbMsB7e7s37JVeiXQ5c5+4COGe8KmN+aH38ObDyZIyLV52XSFn0Xvm2/Yb+lk5lNFoy5ov8Y
A2xOTUQR4R5/NYcAB0Kr8VavbCUQRt1HZzYW3ICX8pruepoYI3tAjZ62x4ctXCo6GzjSDg9qBK50
VZQtePkojbbirPX+KQut0+Oon2jaiCsz9drOFSXqHSSz0THbFs9h6xbPVEjqBdU21T1yw+Y8RxtZ
fqNehfckstsUdA58lTS8n8zm3uucXB2ti6h0jxvynvU29jIPJkWD2BDuubSRU/c1c6yL2UdbnQTT
X8kUiQjr6BJLOdUt5Rpgx3YdnxPxJnyeGrSh0IP2qZniZnfJPtigHyccBPzCelzyS3WOLLoBXNoZ
Sc1CXzNlglxqLdmn4b5pxhGn8nJxJoWvFmwXVRXbWG8pmMVhhIeDCwcRDyhSTFiwdvKJbr1fO9Mb
apDON4lpuDcOLUYIb7luCR9IzeypAKjn19GC6msiuFKb47bEDdbEpJz00HwE1onOx9rX7VNqod9H
e3C5fC2gZ1oo7/8g+WjCC/CV9+Cqb5D98Nan+ECr5k/+xX8RNr/Xr+vN4yu+SZUX/AjoGL8qic1U
DU6Yv5izSfjFAKx8o2FeRZYcbKWlne0unvJX7FZPnIqQUdcbXNvMgmTUjj+C92/jpp/0k9g7KsR0
Z6QqGm7RzcBoQFZPgEgacLaLfMvD9NAx0JCWdIpbdU8/WsFyqYWu7I/i6Rg+v6lYXtv1w9ppkikd
NeigRWWrPgpNNCcUeKRRB5ZtyaK715w96XlCEOAW7NWn++r5Oe43gnWnEaj+KluKX3ZyjB2BT6d7
6HZFu0K1oeKaJSktC+88Rt7jHfO2jLWUW6A5zWAZTorZWiXcw3N+nBwqMccC1VA/vQ2D2e9idhxv
3sWwO7j7hz2i3exuihuamOGHhCjWf14F0HDDbaY7NKBM+XNXsALcapXYeGqb4XZGluHG30Uc2Kvu
WWUyly3EJVB4RRbCKl+aPRmKbLwoHjgLWI81fzPZvg/JfnThYLsyRZun7lAf20u7YguZjvphVJjj
L7E/bhAAcO/KpvbB4h+GHbe25vydKffU8gwL+zfYT5Ndv36nXu1DyLiC+XB+48iLZhe6DzRk2JNi
pwfhKbAVfMhNJk+2LGceJrNshwJWuF0Gs7lvJH493ChzBoaZH0t6XMKNBsYBn3YnbtVvAQEyK93M
55KioN+tWcn+WG3ip+gEx8jQrOIAteUDkASvi9fYwUzdTT9iJ91WoENb8pziTMDEyBVeqSPkcXah
iGhfCVGKIx7mTRTt3MXjAzmop4+iPMnn7k/eWYxKLbidNVdoN1rrzKHwFz9R8q0+m6f4eYK4xuq1
h/pD/kmh40kvRLpAWYjoxh745EwfumSxkMu1N857ymGG8tn/IA+ft4eqdaldGuYHXW502P2JxSOd
8F+g8Gu0mWzhSa3c9BbY42vV2XrMK/3CQd5QxweJas3oiHpJYbEmsnvhYfRMbLX6Gu7Qt2bZ6VCl
hwXmINB1YLIUHqPihLQ5m9MteuvOg9drR0Zn3lUW3ueKWX/pNiU5ciM5p0MD6QaAhGWmR9Ne6d+L
g8QjaqzkDbu3XPVm6iNmtmUVIn4N23Des0ZiR8yfV37jdTcsPvMtvi4tPTjPFD8HCUVVExFf3p95
c+GMPPrhDhPcTJYT44JfrXrgCKRnffewQzaHAYddhOPMVOVHxqDywjOdOw93/JqIVEWa4WzgHzZo
a3n2QDXFZ7adzdGX8NT8QX+D7of1IXJ7X1nmXgnRoHuhmz9YHntMiJfIzwCXj+tHwyn4GZ4fl5kV
9cwlivf6wg0vN31g6xmDTRz5rLdNopvBBj2c0J6fWh/ayO//Q6SEvmBK7kLHbW6jaMdYHdngrE/0
AVvBOT8Vt+IWhiAjfjCYjAS6JqiwTakzrr3HN437pn6flaNKsOslLleQztC0qQA7TWGJE0dSn1qI
Vsn0dt2yOycD28hrB7FkqbhxPVZ5ZJ5zvAXbCmU10Qn9xYbwR/9DsVRFwbnmjILoYzaslcrjgHI5
SblBdIjO0lfuNtAWHelLvmdbTGJZ9t9aZmEUGoDPwTVNLq3hzuox3m4gOOauu3QBNlu+bteVZ2et
icwE9qQaOvNOS7NRcKZIfVc7NDbQ5S60p5I2ll58ia5IZC1z4Cm9knh/ta/ijYV6j2yBXX272lUf
iV1ZbJ7sGRjNypb6pSGqCJ3TdMNd97nelhuWwVv4GXwIu9Wm2mEnYAMAwJ11OWK3RXOqGvJx83GS
P7HcINABAbECzfndmGw2J3ukORda18upNWlWZ3hwtDH6Jx5Oc9MljyG0Jmd5iDDWud/Evi7TtPJ6
UCOz3NF1h18Ju2NDZ6uJJs7jE09G1A3tkLGB+oBeOcXvU7mDZ26RNAgSYAXh0Fx85MRwypavYkaz
00npHzuF84tuvPSBvNWe3gR55UqZr3UXTffK4RIB/cZRTVf8JuTRrpONquzgt0vP2Fhbd0+HiuDv
bNGDb7AXLphVTDUS5CgempI788hXblib3Ud9jNzEOJW+5niBC5plB25rri1m+fMKT1sT27TzeAyG
Y1h9odaXfVfCtYbiM/6syCaRxD1QP0Z2maYmLAdsXEakrtzOVeYIL8lcPK0t5nLm659h0iBPN3qC
32qfD53J0W1Ku4WXE8xXpUQ5CJNTk+MKmGrULkCcarBHRVKBfYI7yLd8xQSgXSNX58oV7Ki1DPZ9
CHyj/1BskISImcK2I/kPNz8m9qz4qy/2Ns4TAmmJgj9bG8u/48ll5xz2Du3ZXlDdUo7fEWBsQ6DK
wjuy80TmEG27OzZSN4hzEpxNNg6bEJSAuuzZPJ4xoFGfK7p22LfhPsAg6p3veQcdYw5MHREWbChV
D2+BFChZvuHQTmSdOkgjPew2P0NQa6z6Mpd+6Sp35S6UPnKt98Fb6YQR7+WRda69ok+5ERGl2YCY
IIA3cT2zCbpiZs8SbZtIUrRwB+y6pYscUxQQaNQm7TG0EQ5JZ6toXPSLKKgkNKJa6wtKIMQ78rDD
jlcGCcJzNt/IrFZ53I7KEUhlfhxQwhOeg+QpHC2KFR/aW6DYuvI09i7D1/8IKKr8jgd734MjJXUU
rtnjTCiLDaP9OAokHrsm2ZQXQhfgRxFrBJrxoIrhk7s8S4fl36Uv6TZJXNYzbYMUnjh7r8rgq+Fe
RSvRgnSwpYWqc3B2K9LTuCssWpZ4Yi2NMY9dJN4FZZ/ETpbbH7FoCZIjEhbJTuBFiAbBg7TmtwRL
r6f6NN2KAdEeV4RBjnl66iHRAqgi3lDDheWC8taELtGwQR9i1Vwm4SUY36H7FjDZiBkSM/ugn5KI
8LUFYSYEj0zU0eTn+TjCo3Q1xDMqhwBj8sLuSIA67zIP/aOHegRo1LYdpwByEl5iY0JaHYJl9JhK
xe1xEdIrRZ3thKkC2kxflNej4YR6Iq7bKfPHlDubxEzyaWaqszN1/7H0V8H1kbj54rRi5fZI0c0s
VuxmSLIgw9gUX7UB9/Kx08i2VqdOOhLOcD62yDM01nDX70t/JpAsDmMTCuFepbhpByRVXKNFo15w
S9WqAov2JoWhOVKkDXsv0djbEAhF7NXN021a+1q2Q9kApZ2x+0OeMLDPXsBC6M0EapQRaYMqgX2W
Cvht54ktlt4jdQNUv4R93hDJO7S156F3XKafbxxzqmGGRzkmzWz1u4yek82izu2upW2ZIEABq5ke
fnONeSDNtecQef9oDxwN46Qc9ikt8/Al8Ql4Rq0BkjE9ExWqwLD2kDVApOVxbilm3ngA8xfRYGxi
1JGmnMtVSn+yN3U2TYo0/wwQp9gHlU98NmoRQtyWI1uSrRIa2MfSSPFV4mpCLnPnVEKD8E4D46pw
ps4XT6qzpvi1V0LOcoLYsdyCfE93NhvMdkGCh5XLMU3pGBlBJfYn4mXhprq4T0WGvy7N/LVGhif6
CQST2N3K6K3DlHy8ctHsOQ8dmZBtCBbCUUTAxF43P86jYPdXjgfOJ7M9sm707YoStnukWY34tQIP
d4k72kvmg19ZlVk9hZ/pZ7v/KDeF+VH+rPzx9ZvmNRRJBKv9KfEWJk8jKY0/Yzam6cBDeNWIaZii
L8ACdHucyGX9+JCd6YgVwNhBZknvPoVLEtrjBYK68bmy++O4dpJvwi489jjGtP21dEvBhuRc3fRN
/dW/spfmdnWOmXsSk3isvaYnNaKaRBWZKJWv+TE7pFtuyGwvqr+ABx4tq8vBC+r+lQgu2w2ZXrrN
j3npD8/jz8IIrQHaexNTvRhlNcAIZnXlZM3HyKwsnaBwDRncg77PmfKCze7KgIJK8NOAIO8m1vcp
9dwT7QPDYTlIxssidwQGcCGrurGNFefOY8GlXF8VWjp71j6/sHhZkQ+XWjl4AXs6TcCdKRM+wcW3
MCodN9Ietxdm2XSPnRKuMTgJ0Qf+5tkWhTgSWav6I96kM8udT4Gi25/Q0E9/UtpB7/E5O2u7wtNo
tjDXcEy5nrA/Jt+iM+8Nl2OvOBDkl+h0HYPumCfvM8YosstNhagUoZyF/BaaN5yRH/NSMO1uKwIq
4zV5IyfXXBiRqi/fAZiErxQfbvwy7e4M15wVza246CTyHPLxxNRqj2Sq0ivh5dpq31eiDX185R5R
f/ueNa8+gpXgGQ7yFLt55YhEtAwOJGe8Jr8BjuKmIRYFrKai/8C/h/CT1ALdMrbZ+GP93pQuqyZk
/xPM9EDQhJr0Xevd0JFv4+CStKNkTHOf/l54qN94WrEhzRDpukEmdX2Msz+Sabzy4S1WT8xojuNq
oYUkKPn3dhQ64hX3BXFBD2Z1355CWlifUfJHS20T1JFJNKusTmjjiu9rsI/1SWd93ZlAm8DjHvBL
h31/5ISR501vp5/1vpbN8qpGnvAdlDA1rAziQu+ErnHqKeIoVgDyUtnhfp27r9U3clH74Rrtgtf6
NnBgknTSUotlgW5GZytsrUutvRaiLRXWJwRIvMo5dTIXGQG7J4SwcwvVBw77ij75z+BPfykMGi83
UukDc6XxZUhNhLhZicX6GqM51ILa78v+bfjkPONjPjJPJRZq31/LP1lL8QO8iZxNEf6UDUVVK/14
XK74soX75kw00n2sOa4LS5Z3LcArnd+FD+MCmLEljgUdaO5TY0YWa5YWr7k3xftq5xnPxOY7FBTI
L5G668Aw5Xf5PXF5kGL6FD4hR9jJtCbvUiq6iHyAwbgkExzP+YVYIPuQJ++qUQ1jplYWCAgABkgP
+7QZgz67C9hxRxPk4dI0cZhSj1dFeScwh8aNQEGjOYgzWLOT7BsERVU/025l4AzKCTsO2p8wmqH1
h42HOFRvdtmL3h7H+pmnfhApAHe7tOdWjwZKFMXjq+AgqMDgkhCZJd6t7cXpDYQuX29FbR/krjp/
8T8QGQMKzvKfp1Wwy1b4N5Y3QzujKrJe4tB1fEL+28fj5ppWKOj8PDKkaHd8BmblnRf8yY/M+m+w
EYS/Rr/pkSF16sBmQ9uT4y/4yCK6G7jxmo0VuZDCb561YIcIAc6vAcT4d3A6QvgczIOIl2wJwBL9
o8DaMNAthu0ICwCfW+1r+8p/FsTNV1+N5wq5bhDnQLXW753gk3g9Me9bghVMqS2yt1eEJb25dAjD
2DWOZBp6/iki58NRpWNMiNLlA21cm48BviZrYzFH7OqEv+jK+/jOlugs2Mbwwh/7IrlMcfFBWuQY
kq8D6Mo7NbEysk1zfBWeOIbo92WHgXFC4YcgqnRkzB9BbVD7fsLkve6xmFkG5IMrQjZPCyiEmZyV
ZNGciLDDYjAM3fndAbMD2+2FXL28ZGQ16+Rp/GK0+ldiLba1aNmuomX2sekRlwbv3S36JnUhLgbL
ZYOMXbalxdVlR2KxuyPaHrzHCkRlGNy4A9AoTP3xi91txJ3FQ1lvR7vMvKN/qDkghgilmXY2K30i
an9smvCAzDRKeRKn9CtaweOXRBHbWuEzTYeEm3obUntzjOGKoIts96/iwEo7Q6nQDDO5ipQpU0eI
j43uCE8MclxZCVihYsKf7w7DTXGmbVWZxNUui2z11V7gktH2xdNvFkhIfye6p/mFb0H/SYUIKSQw
K2KENc/gJSRXhNXhEIxIKBEnxw7WlJmZzR+aD4io0rUF5K6gIEZHKBgMYQnMCCQEe1Cl+4BNMTnU
6hZuk82bcAETZcvw0gg5ApPL4gEpXj/cQ+CcP7SOmNXkUZEoZroszCHxGFGIKSkpUrolSQrep+Gw
es2P9IIdeTKDLyavAXEW+bcOQrN0CtmC+IVV+Xv8kYYbtgauJruNX/wlthWVhB1h9Jkw9fiAPXVd
k9Qiq+zqxX71pcgI/ljdR3QZnuJxmYHpS4BaDXd/SNKjpnr8sUdzYdeSGRlyi8vK7y/ZC5VkjEYx
4nmJmIS8vwz3JZP6C4kM4zLuWMiA1TDBnvQDExykSefwQXy7llEL8dm74D8D9pCoL+kI3A10q3QT
0bBmERl6UevXbPIotVEMJX9Nr7wXYAepZQV7AdXlufM0ehqCBmcEEiKtruBinSIivsrh3yFYQYDu
F7y7sweGqfb4U0a+CQFHVdwfwFxz470Q/rSwYyaEGCG0bMHaaULNkewM/VLZEDk3q12mvgps/Vyz
gA8HLbihTyPuKE7L5ImXzIMtm9Qa8gsUCWZlTu3X4Tkoltge5560zYkEGoAxBTIfFwIThQ4twIrC
5+q5Vv4y36wk5jN4Ok+3AiCtlrHhftvVjQ9kJ2M8SraU8cpvM8TPVTuXHdBEviflKm7iaCnSNVEf
ltL7FNYLlnf0U44/DGo3vPPP+ZwlXbEZaDSJibNWO4aVO+K+SsKdnidiC4tUOSFRiObLAseh8Cgt
9RytP3EWMuKMlyL4jFEi2vq8hEGlycVoKEd3gD3kxSVPEYjyg9nJ31yPZ869QPAL8Y27fgA2VukL
sD8/cPkg6+0Sjqj8Sga3Zqfk5COllkoO3OU2SVHoPelsnhn3SjaIwwSRIw+Vc55RlbloAA0JqrjL
+PFXuAGeeksvtYwhMCxJ7MNtrp5r5BGxKzCVApUd7iw0F2RLverDwGLcTb4jmnzQSfZF4Y8CbH/Q
Q18CQ+tdcBKgSrRulkmrO2vpjbmySN+Utox+E4vo95P5BLTjuASFtBqmG8Lf1Mdt0pOS7i0m6uBw
odzrBCOoJRn2xnLD8PPxHPz5ZZqxVlpugcr48kARmasc7h0FVx4jt8OkXzlcFYuI3/AWHsfgjRGl
4eW2uVs0+rk0xAQZOoaAa4xVbLZQUURD2+LO+UdcL5NgeUj0aHZ2DrMNwStTIQdFPHcp34hTsw+w
Aad+x9lDlATQYumdPR2GDz64v1AlEMiYsEyzuB3+NzcX/iC9WWv1iccDLpySNSvKRVOPrApVoYHU
zVZ4zGKtPgFImwpFYNGG/8ZD5I8tC4P+DxaDimUNxbqrtlPIf3SXB8sC4TN4I4+dO+Q2EYOh2wQf
4HMo464LOuTM2bmCJrnUD6CBEv3a/bKULcnwMxRiA3ekqmvY0nWNZFYOwAiYcGHO8+EBrGcBKqcz
aaekRejWLrQT90O7I7nNytfmPY+B9xrzAqAEEFOAn+VlSi3UVxB3wh3mKrTO23BXaw/eKKPMVfA+
HoOElzye1EAKmllrhwjG5OrGP4jE/WDsqdcxP3iU9J0HmVdJHp9EzT16EHBvE4GlThHQ2A3L6tNI
+7gqLnveU9hgWaQorHY7Jll76p4pkGJDvaxFZJ2u6N6BepR0G1WELbB0PEpsOmC2G+b0iX/Sn8rV
sY7VyCFyHDu3SRzRsErMfbR88zwbNtuJ0Z379j2BJtbgToHFmXKA0ibKrr42G/nQ8udnxK69QtxQ
GjdWDoyxlC4/1RXVV54xl9kHV9ae1lz4cWnVhMGFXkLsE5cH+Nf3dPPZNJU/Gspcy8CGOwOKjuyQ
PMFwnMvN7/CbmQOCg1Qfc1Kvbsq4+TvC7KVC68OpZHwwqCEXTmtEVxz9ZdzAdePOJsHhkbAWGR+1
8Vhw+VJ1suqT8gKGx2hge1ykPg4ozEI4BZpsy+iIhl7e+FHm8ugYKKrWq8iBq/OA8MnAsgPxc606
SyKVOyXXnUATt9J8y5jSSc9S/rsgERwoTRdM7of747kyLQPqdrRWkwA9dsZXdQ64JxInJmO8ZWBJ
87gk7n8hBGmQixCpdQLAfDMsltwUfmSsbOvsNs87Pn6ZBD1QptXzPEcL9FwNPAWUk6wMsSiqWM5o
eFoNpGZ2/WQORmV57J4oj4L3wwV6jtdvLEZjF9GqD8q6zFfkgUlSddyD0Lf/IHtgkpHgkgMrZG3F
cEX4Rxn34ojXpvAqwvH8XXa64q77ZaRXjADOWByQZ85MQgsaBNlLSuZYvolVr6lgVDjLgCMWRUUK
WZCXiNyBvRx6FxVG2FM27ePBtOtXZyj91XXRQMMJVN/R0A81CoTorCHZyDJY1o9iVYvumV1CvzvR
zFh0mLzaPOqq2tUVSYW9NHHCYXkKXhhRUT7A7EpA7mXEsp2CPUQ2ETFcq/Q/+LX+tczr1ZlnCdAq
UhCl7FnFNCOCFBKyPRBkcjocavsFyWUHyoFJoXPRI8+4TZOOcg5AlMHuT4pfPWnw+2UbZwQ8eLEw
UhUva+00dNiesSlmGnIXPVZT2LwQqLNAEdggKfkg3a2SjRE9tSEEcDcUWTxOm3i0UrDSYGTqyaYY
PoVvGCtsY8q92gqGP+rYWzuIGaAWVhhvWn0uGxsO4jKT0EkWrRX1U4KUg4HdCMMz71bhE5W9sNr1
0W7KbbV/69vrUvUCSqAvFuMXVmi9Za+SgZzw+4aaTHMasr2fwAgGZRqvrHwmJo+CKQvjH0gqj73p
iRWogvURZGkmSyQPbxxGdMIz2yniDTru0UCQyyEzRZvmLHzxsx5t+FNhdF1zC2hM0xknW7TQC/pW
SJ8xhM+m5S54J2oOy49ru+zYXb082kWQrTEMMPwlkmbdC3A/30FE+HitsVl5/GUqTpzbD45T7M2Y
jRT9p2UDWc5sDHTkDTsJBGW8LfLcZdp06pllCTk9aF4wMuC5lz0iplRwnDZ2mvabCU8NJFidWbpt
zGZnM6Gi5HnkhiA7sCoENH4rfHE8qd3SW0KzOQ8MDky3W6l+OPjC5IpA52hNC2eeDpoNZb9TZh8g
h+EW8nNAxMXG8rsZsVjL0+OdOcOS4srYiWakzrmC3+2czYidg0cUip742PDQ2HkySCtoU7OQuUkc
pT8hhLBBcd4J6oa3d95A3ky8/EDfwyIAK6Qj21iHC5IOz5jY3A5FjIWYO0vsw9kHWMaPjCHBGatF
HMlRT1RwVAPYfiky8Fj5V1lIYw6c8QNOk/bSkpOMSI4rLwJcMvVriff4U4QgWPkQ/cwN/R0QhJMU
dLhn9mNqJXbYkfvgaY/V5zOcAEoyRGLcvfbNJn8CGyVZJ19djm+YJ8CfMIselrrQDNoG1t8GpgVg
ModzDcIUEJFjZC8s9m6jkUEnpW3cNEQ2j39irquqHRnMRdz1r85rr6Kt/sjZYKtqbrZdXcmwhBMi
pPXwhKJmQqdQq21V7ObCFar8WQqTcxpwSijXyjleVGB/9WCNSoJGlkCiypUMnxjlI2lpo/hty00F
5pSIzIk4RBS6BZpa4jWt5EKNsG8gaj02qUGIEKUss5KGFRKZaJYw2QHO0NMbtig+HMt4LbjSzBNp
BuU2rAf8tYJGo7FiZOdq6XXuo2ul6CRSi+Lur1i1NqPChwvbEHDIlCtO52jOvE5zEuKaEBmUTQpp
2kQI7IH2hnTB06NwcX77zz8P1uvJDVL9+PtSna4yghw60Zc3oLk9+SPIzb8u72zpHR+qmCHr+n28
SK6l//tFDmeImL8/t4sgXCeXuiUt+ms11qLbX63hv19WjaeqBUfJMFWEG+Lzvzck6+Rbn9YdMiiL
Rvfypf4Vvv738+93fcP0y/Js86tDHP9Kgf9++xALCI1CUWLAms87oYLZKaT1ZI/KiIaUprFGYvj+
dhso/7lafZGHq6sU0b/fb39v4e8/XP41zE5+8+/FMsUXuiYHaxuwnhrNir9iyL8f/6uF/FeZ/Pfb
3xfVsno1RCqJ44pupTATK/JKTrrfVv5//fz/9drvL35fk7vIXyXr2Ftpwx79B8nN+xAXkxlvnSEh
kYtCgR2geqlFeVHyiTTUE2gvCPHXEXtMSOQ1LHNj3yX62lEfWuE1QnkbQGZmyGKqvsDbCchAPv5p
HiJW30LwFaq4KK/7alsERotQjUphZIbTlgChJVoPgaDPwyOSgF63UmiDR83AMdCKtR+lnhCSN3Q2
afD4K5GxmzrdFKbhVLYcyL2oWgillHCaJ1Kix1M9Lt2EupLaTa/PqB7pX1lzqVUAQbWW8itC30JM
ui7GGS4eepV4qlxSCAEkUer1eZKlUyVOhbdSIL5WA/YvI+EJLtyxp9ZYshk0aJESgM9hqIHoCpIK
Ckda0XfPDbzKEtRKR6nwUGJFoPYbMZZWFOHqyg7GjqqhTq5lqL3fPAZwqFJxDJr7nGxkpMPJbdCv
tesuh7CnYf0s1WTkFXotAgd0SBi0Bm0LS4rpiZBSrV/cdGqacKgqRLaUkBUKVGUwLWrcSscQve8R
kezBRw1x5ZYDjJBMWpStivilENsNfHoUrijQJuTPBRpRG2mGg1SAMuO9BZCIMECQdB99waDV1aCA
vL6sDHKHfCTaFLE7oFnR7jM62sYP+gPxJ9F6GP/4iqwWMdVAILGMQkvr0F57FMmXAQKkSqnqjyuB
w+tB8BjlFGA6wKp1QD1qBtsR43mA04Y2/1x0+SGr5Iu8ZF20Qmx0IESoXnTQajCPjONoDKyaXtA8
MRrei44rFgTkbhpB33ftqD6JnF1aF23zMZwJ7CF7llH6rrVEo6L6ZSSGug87DrhMpdG0jEMEo8gM
4TGjMSNP6Mb3I+6imJgiaEOjhIjnkYYa40NawnupQPdsyB8H2sFwbuz3Td2vDrlcnuehgyFFoZcW
lHmHQN4btpFQCXrBK7sYSSqk+yvde8hheB7yY4Na8SvmmP2sOsaw0nfZmG+SuMBjqlRxTMRfQRXq
g6ahbpVW7cc6VCV3GCq4KixeqxK0My4QnHvxFNuPUI+XSUSeE2s9aI72g6zTgMoVvW2JovxU6B4J
YbZy2zXxiICwkaXHqE2h3JXjbi/uIg1hTCSHMOecMphKA817SfeO0BhVoLlNXVQ31tak/GihNvhD
TWMfbR9PSEXICBHPW3TUiP6n4FNdrWnnSIdD04eIz1yzCjcvuvD3dVnt6adpd/St7B6B9Gc1NTTQ
oNDucARQa4CQ1Ko7VZUST0h6meXqtBlqLeL83K5pnkVSdPG4O420+W30XoPFJk8kSf/D3nksuY5l
WfZX0nKOaFxolFXWgCSoNd3pYgJzCa01vr4X/EV0RmZ1d3YNelYWZh50PjoJqotzz9l77TyMoXwY
1RaHVDOXXf1TTjLYQpmxckXMmaCsHrsyfe2MGEtbI1ajGh+nTzpOXRvGn0SWvOkP7xZ5fXBQfcfy
sbx1WFQKAC499bdmryVVkOWXY2k2sNoQxzkuyrELdiHnEbtuAwJmMHt37Ion0SIyELPAAVvo5kZq
qLd0JZOXimduEzgyuHzAUkeNX8wxDW+ELI2bTk2Hi+b76xB6Hx+R5B14O9hcxOt11j+KhH1cg83N
gErndSApGr980ap+rVm1tBsDZBrSZJDM+9Fbqlb1OBC8t1FldV/w1tByRP3t+RMhUf3SO/Y3OK46
egJURUIMx575bueFbIQCfTzpmvoEmwa01TgGmzJQqQkzGlHlULMnxIRl5BF6s7LtN5mARJP5TJGl
JUZYdZGp2HTkwrgN+F+3g6cRROHaIOGUlCACChkjzvZNkKuXpggfXDIelizG0UYJHw0vk4+1m+9t
b1R3CvMsIwqUh3poGeogxaoIstt15it43s9+aII1EULfg59ADFH9R+KqsJxuMutVCkaylvLsAFgM
1j+mY9wD8ls8SSRkl3mWlZd7Oc+DfST8e2q07POYZAyxOAhpZNm02m4pRdBcQXbc+ZTO80LKD0ZS
sz1vO+pmW4+doJKYAnr6DVqkE4+64WAp/Qp7dx9WioqclnjTMafszLqg3sfsduOIsQt8m3FhRcLY
NW77UIdKtfFw6DB4mFokeIc9MGaHICqWmpl8V6bAHyAgBYJN9Nyu21TQMRzdUJ7qxOscX9PBWBO9
Bdap3RT6wKlWU4yl3rE9MkuN3Pr4LloVjUY1XCTTYyimtqOTWMnCzrKJv2vXe6VXqW1ZWhqtVZaw
SxrQZMm568aXPqtPZVLRI4h6dT3CwSGqw1vVgd/Sg+5uGl3DU0icQyyylaQkpA/XIPRNA1hMFA1I
XCQVZ7TibpS+BRUvpHJb6xiSKoOmQlEr8QP2n1M39HupjY5SSFaeOSa4ICjogYYVnFHRzkOynfuh
lH6SCwheUXeo37U3V8b7zIf9mmqCVrlpbQIqdDDpyDoMv9lLg30V2JAh/tmMTKwUAfeCsMdwnbfV
o20IlnaJrqIw2GyNHgT/kWozsxqkMgZ9qlKBLynT0oxSU9/UnTPYy6hncyhapCYkJxaAv+nNWQXf
GZkUG83MUJmH7QHXIxDzb4z7YB8N/S0fn4uSkDcvANiXtjx/A8fLONrBYfBPlp6gbWheBvjDBGhu
Iwm69Rju6qLs96XUy+iGPz3doDD3yvruS1eiG+ki2BXp1WH7GQyae7OZLMnAgsAJWJDvvPbDq0x3
JW1UPV8XOaNbpe5pA4zZhhDqEJBbQgx3ol30qPoQdbsqFcqNwqIJXlrjc+AixCBvmmyzga/xK8Qu
cobhC+qiZdxMmiT5TdFR9IdBDfx9kzNCtUJ12QmS+zqTTQ7b8DrT2fBGPsmxGQRB4ZsvZWBvOqV5
4YRzNSwFmv9ElMhhsde9k7uuvs/teNeLscZtPvWY5OzW20G2CdHBDXHPk1Qw+Oo06FVi7TGmqfif
SekriykzeTyZQVMcABPQ1h8oWOgQWH5bOaLPT6qojX1kM3rtMeJEPpF5XTi6rE3RO9DucF+6Deqg
MFoZhk7LtdchPHREnpLu6CtQ9zN4RL1ULc1BPKlGdBqbzjiIuLxjW+c8aaHeDDGkKwpLTj/Q3BtS
+xwZvJWAIlA1KSqEMJ85p9zlC0Nc6JjVcVKxoSgSMAHpAWRrSAccWFln5ICAvGobtm1xr5AtLnPm
69AdroZR0r7Qct4yeELsBJnSk5VFa7jUUsx72Y20drbD+hSWouuboFGUjWbb56qQg3UDDnwqvumc
mVX7wNY0X1XYsJED82tixTVhgPrrYE/Bclq56zAZ07QUr6VWnJJMtVFAjTUJgiVbhsFh88iLqxva
pMmlJJWSKWJtWGp1CSsxoIyQWJliSPJdRh/EDbXXjNrXURP5KylTZvZyB2y3K/1dUKyhKE8tVY9l
TOUD7jKujbuGcK82IScjS/C7sUymHU4L1cIr61YP4O+sQ9HS2c2UDOzqZENA8AnoW+x6dzzKcivW
CnAIQnkdtRunqgDpOtmqy14bkTMiCGNDvRVRGV3IqA1XfsNwPZpskRlMXfTzgwrYP1qJpDXomgUu
yRlkeXXYjyyzYdMHDWEbx2DkjCiiJ0X2jiZGlfJkBRtzwPo9eHdLb9GbRinesUw8e8+xiQU/pKhf
GOYY7SvAUJjgUs55iuweBzOa/AKMT1w9fpRl+iKGJsQZNGBGp5qen+YlI5w1C6e8CgtCM70lMsBw
lbtjCl4u2+Fj/CLcINjaYxbQOaleGyPfjFJa0XKIu+WYia1botwGEZpuS9poKcDEUba8U63y5lYj
67M8sjHUZfrVloyMbECbIYWyTgpB9SxJABlVpbWpWcJyUw7I0dlF0HIKUP3X44RtW7B/PRIG4B0s
OTwpWic9sN1VOXd+jGVVzLVqR/oNHRuLWWMjXUGkb9yUjYLZMNUkTWEVxjVT9NQ8shlaEOb40UU+
Wc5RIBMJngDb80b0W/UzvGeQj67O9slildOrdWaWBQYKO9+7jdoxkIg3EZv7rZmXrC2Fv62Y9Eul
TPYPYbx4Ink7sTSvpDFJZ3VH3PsA9207EJBQRB4zw4bSOY1RhgoV94noko2Z1OpZ69pNS3uk9dzg
4BNrDwamKI58PllOQxVgsS6zdlqkJGqG9KngLCCiNHjuA06rYKaIpRKYNzNKWOxDfbosRbaskL1W
gmV0MAj3yz3N4gblS6Z2qlMP5avcTdmYAbktWp4zyRmfRSA/+iGjwrFlLG8Ra4L8n1G/OwwjA+ri
1Q8K4ai9x5ASrXmVI//3C6Yfvk9IUJZEx36ipJpk2Mv2YDL3GGfWe+chvx78HKmGBCSuVsuYKN0L
cWP3cRywkNk0gJssOaZV9Tj66RqOpXeL9aeqbT/6kCgCgDzyLKfNQYwRiEmF3q1SyduqT3CHoCAR
WY9ewdqC+T745V4V8ms5gmRIVHtnQhuY2bphob1tr5WdtJdI7r7UDhuJpeMKaQMbkr0ZRTc9iJ+N
7p5nmf45arc0iC5JXxabJiUaLgr7aejMJKiyabdG2qHnhOTQjfpuCwJ7a5tZHtyaljP9aK8gKEV0
FlE0wm95kwijo0TonHbAeyah4XNE9MSC1S7JHkCZmLK+523wAY/8Mze9gq5ucS6F2+xTtJQtZ1Vz
tD7tShaOMaFBgnq8vzWW6I9yIzl2wosEtyJbFaqLDsAp40A5i7Jdm1HCnqarlykr+LwR/b5tPXWj
eCoFv38Yk6yll2AyusjHdQ9dY94PA7aDBnBEYGwSZeq5TMbEDuCxTbYXDfGmWPgdSc++kp/w+DK6
KPju+oX2nNr2l5pI2TJsqvfU4B1XAjdfDaNxUmNBR5pY5kqiKjLZ2+UWVhqNEIumSaF8lwjGew0S
iI1vi3edrw9pPqTzoPWIdFoFrU+wH1/PmQQwGth4/hkwpqzr5BvEuodCHg9qiYCZlca15TcpQU4k
vHFwhpg5csAwjpQypjTleypwQbnWcqiKbFNqGcurxlbObf2npqqe+3YcT7F+thOcxlEjxSuYHyna
RaBKkkTFXNFLt7kPKa4udVT6S78j8ea/QW9pHdTDvwC9WZYq/gTiW7zVb3/5+vnD41vy9be/Lr7i
t+6t/PpzwsGvv/kj4UD/TdZsVRXUVxArJzDb/0o40Ak/oFS2fmHeJgbc76A31f4NiKGim7aq6SYZ
t/zRH6A36zeN06Iuc3+KpSqy+l8BvWnmxHH7RVLcfP7tr7pmy7ohhKXJUCcnbtw/cQOjsPVDMdrF
uo0y6krCVEbRFozErW0HE3kbJHqFLg1rAK7inwlCazhdUKRIShgd0wupoYhgYNcFytNQIlQzBJuU
UYQhNDALNIHUE0vZxOiSV7W3a1MfpwftuTxqKUAzpd5VDF0IV983VSYtJe/VMhjx1XqN+sQwml1g
sTbSamNjXzDrt4lVrUwQl/qQbCDv0v7T9B2hwKmPVU4fLXhWQ/YVZcm40qoJO8tTpPixnZZTvEY7
Lct5WnQ0yyZ+ZatrLVytWfV9wbl9MCzA3OZ9UGXPiXz3aKml5BCgOAlwSNZGXjxpMBCY4pZ0gbff
sjDeyR74bKnRayZnPsLBgXn7SO6rGRSHUuiuM1hgXZN+YzXySOp9zVa4is40RV4NNxY3Iv/YkVl7
N0zKLVGHiKGHh2ZCJUngrhF9ctpnraG4CMnj6qEysbeTX+Cgzaie7DkNx1vXKTm+DM4brme+oKUt
44NaUh91dcVwXxNfY8rJNzTzo4gVPKtMQ2g5MNlNBlaqKnhtMoJ8JMUJKRvh64keZQOiCE4TCVDL
ZZLAQzPqJZ+hb0QxbFNzvYeYW9/yCUBtCN57BLz1PVEoLUYKuYUO2stnUtda3icxpvgj3YQhha9c
ylZhl9ZUc9uOYAjQoZwFGKyXJz9SjkyI6NJ70ffAUh+b2xGSCzbMjLy8ADePZjy4LopPE5wPHZRh
B4p1XNph8SkynXgqSsRFBK5tDgru7PNAlCCIis36UGcFu1dFuaToFAcV3W/bHISL6crv01sLV30e
ELY2L+t63nc5ro0oZShORwtC4EWxkn02JHtdfi/pJZAKv6VVTS6ti5YLMBIbUHaVRBZshhysrkTM
FpB/Vb1EQ/RaUCxjPc9uTZQ4JuFR94gkAZy6SY0uWvWxEoDvWySmtG5kzq8B6UW5e/Ka4tSrruOa
ISWiyzNvJ/uAjhykauiNJUIsk1bJCOUdUUTIXkPfYq16GCUSXJ4lW6F5W3sYEPiOs0dCTNjRAjcK
c93AYGdy3fWbdpqHJtNutlfTlcogYm4W4HhyedgEofdgCAsHQV1j25ST79C62rW/qzqLOC9bnFxN
2tYeQtOGoM7DYN2asupOQDz2iUwo45jfDGkgxteNl3aLPEyU/l3FK9jT6mIE7CYJiHt6k+SNWFC6
6oJEEQrw4UZEeEUHCn64FkFv9Q9mbNCXInSalKIA0kuOOZum2LxKQji7kel4akQNncjEQRSFvTCq
ycXHUhOVbbDJgZfp4CKPauyDe1alo8mis2SKi50oYFeQuV64cMXT0PUZ6oT2mgSmtFBIYGphp8+a
QbFm9bZKicYzy5LxOymQmtTRWDWKC325fs84CF8JQGDaDIPn+GpaOmmQI5DI8GYJ9GJjG18twDdr
4F44HoaKUSNcZvhAZGL48slu2b/hl+8KBPtugOLZR5BB3NyN/GvAAJQXceiCuRm9dDn44oPdkJSM
YtvdoHKtqedmMoHFQpp5tjibUOYW9tAd2+GiqHRfSJqcqapvoIyaMG/yRxjQ6KWsuo9Kegu8BtWy
oplzvXGNnaGl5i7sW7EBcum0oPyWXt43UNCyZpcrY7LsOACGy+WOaq7cKV2I3VEaP1vmKb7LYGno
76FAbGMI+hKtbq1Ur65JFw8uZl+RPicIps9ctomkhRg7RdG9Tc58CWhwOS38iuibnUybw8niFH2P
LNdrdn47LYhRtbshgoq6iPZ6HM+Fh+IC5N0qY6u8aiymSy0J44y8gpG2YIqAw8VUlKjVt2JO3QJ3
lHakaaHcjyud6GDlLKU6SOQWQVckpRLqpoJuUtzIkOB5OMkww3XaYQ+HGriWyowEzkFm15OQyDcm
i85DvugXNmCvVH2ymxGVkGbau6Et8PzZxiFjk4mPZwB2UtI5DWqqv5+jKKdD+blUjN++GZrbn19A
S2N5N8tfR5n6EdrxZsrk8/gug7gmMhM976+LBbWxVd91O2NsYagPmawqC4kR6QAveFlqyqVXyQ/H
793+oLXNSt3+XEoVcNuahP2jDnX6umP7nehkf2QDKm8lfG5jrnWNmCldMyJcgRYhD9rZSxEwD/Z4
+EmJ8xg/bwR+4qYxad1K46HoZfW/C9BfdeS/KEBtuuT/1wKULXUZfNR/yb7/wn65Sd6Dtz8Xo7/+
/o9iFEow9ZFtadavtK2/Y4dN8zchYBFTbTKm+wfssGr9ZtN3pDxUhWVppgGR+O/VqAXmVeEfDd1U
FP7pP/79o/837ws6aTx4NE3+6fe/pE1yzoK0rv7216ni/adiFGmDpgpd0RiqqdMz/zO/exAp44uh
l4GEYsgC1uV96+OONOulzHeWMN+ZTEUQWlRs4ktnTlW1t0b2SZn8VAjMqmTXCcBse0m47roz8aJy
cKqLZzEJcIPzn17m3w/+Hw7W+t8drWoYgoQwW1NsMSG5/0Qbz3RqDMvCp0g7eyt8i/l7kp9lUyGw
Qnse6NJUbeR4NON0cy0l8nUK7szH42C160IiszXBGK4RL5CAdYD8qDFwDzILo6mxGRACdXQRg8xH
kslA7mSqX/BaZ1GfzHz3xN0ULImRi2cmzc/T3Q3oDN3pOm4RTTbLIvuYbkNWy6zO2TPzcGAe152N
O5jT3fRQtUcNoe6tlikjV003me6yyNHucgSELMPlg0Oh59vKahw5/9C49z8OqiD8ajqm6QB/Drjo
sOXho0VsN90m4O6YYM3czli4ObfNJPbC5UwJqF64XHC56tw50TI8dMT4FYCHJZ+m2/iJgSKVmFb+
lH/WaKt6OX8y3dTjOvRVQ4GFsD5pEcFMTTIvaOIXZeNMf60F9lpO3FejKggv4D4CxGyFT7gohV/B
3xY/aNcVQwQAVjauJxSu4a5pq7WG2n+6RRR0l4JbE7OB55WH7Wr5W7HIe4oaGgUnvdppNLX4iyjl
DniMn+PiwQtBW+H3pzo9HvE/4Gw4Z8t0/RBN8E+a6v/8H+eW/F6FOBEL0qGnJ8D9aDQuXSlYTS/P
9NynB/+5XoJNkUag/3gsXkJ3usy/VVky+VTC6EHm0AY1vWvI75TShxwQI+tQkM4lFNCNxldDQRjH
5TY7h8oDIQkLctdxeGwDpIGUlc7063TjSmA/rKz1QCdElpCFxgm7j6k/hCe/SXfT9e7ItKlFJT++
BjzGdL9V1C6DiBkZdzfdhcJluzax0qKO5agMdh5//KmlQIUOJ4Mt8pNAw/lFSAJ3W0x36+TaVLzh
WdACjGCivslxuwSBOZ+OYPqzDjGO/SJUemGGu26LYdnalD5hCy8mxEBqgA5mcJ8U9G7yPXutuUyk
2FvLxKhsomsvuQ+2h7KPhOLXqEqcmLmvPahnN4nvXW5g92LSk1oUB5XJSdhEBYoyjwK7Rudh+sqh
6aGkpVYjkPSsuhpFFPFdD1H6rNDqpKR0C0oHa+A5dR+phmzGn7SaTJ9mkvDPRPM5CAr4nDHP7+pL
LOfzHIZ6k428guqJRez/E61/9ZVNzY3q36cYgI8sH8CV+vXPOv733w7BR5lV2Xf9z7f6hz9i9f89
S2DqnPzDL85PF+XSfJXD9atq4l8PwIljuuX/6z/+3ov5F+dQoZkCvv3/+ONU9J+6OJvPNz/781nz
97/4/bSJXoAmjsp/QlNpvGi0hH5PqeSc+ZtCd4eMYPoO5t9bOJr9mww8X55OqZw8FUF85e8nTU1w
PtVtQ1YIqbSn/s5/5aRJqiXdoD+fNuXpLmSOy6ZZpQnV+qfTZiTcghw11ziKIUQqwzylA8GMO5cB
wSwPYhVmjq/U258feQAW3/D8qyGZ1TYWQUWsynTx5wezRxPWF4GVTaEDxJx+kIpFoPD04+fXrA87
qPS4reNOCdb0RwimnX78BP/+RAD/6TopTVaeW+7SCNEG7cuYrKLpx88lpeq5UiutHIwPXxfRlzm8
CDMGvT9ddAsFS1FLz0PLnsYC159PjqVTeCV8DN1aG5l/djW7d2xk6aiogpXtJ3RaKGLmlZlzNz8t
K8P2umVtJQcmE4RbTyxIRoFLtW7kRZMa9PJtc1MN0budGhXOw6Ld+obWbIfOb7cEFIJoU6qzpHNV
WaeE2komIn6vyEENc7aQTI7JC63HZrA3JlLqgAnvRlVGXByVHix03QIfPtpgRH8uViXpxSzNMmpO
4IgIksr1r9ZaTs7fz6UgyJga1csi9sbtzw+YqP5K7oC+tlW2Dsph7YVuAskDH1rvbQsmNeteaZ04
N9qlmLYDb2EADYMxkFxX5kaBDZ67Xb7xvEnDbfYbzdNuSRIUi6hOtjWNjG0zwTFFh91B6jssQRO7
8+8/kD9mf/qVGUy6ZW4ZXohpaMiBQn/78wOdWf7r0k9Y8891iqUYpFu52FvZh/wc+c8Pc/r15zpp
RHXT09thAQcU8XM8dcgJx4tWirT+YXiJiZZl0sxAe19c1D1yHmHhiKX7hay+/0SZArWBvlbGgEGe
/Awt6uFFyxq/BCszZwKDxnt4Yw9aQKuEA9w0Vy7ZDW6feXLHTIhBpjKWg3yq28nSv2QbzOofiQPg
1/Q5+hag/Mqn7ICLAMmGSqJBtGl9LKlUNONJ7W9a/pnpwBbWpQbtJsJtRegEQ+R6S4urmxMCh99e
hsAMIkeshxbCGEMuWjeYKrCkAGyeYSOyoV5g1zV3hryB4IxEFJa2VC4Yq5raHptPy6cwdYyv8AwW
CpYXUxkQPbjD8QGnMCrVcGncMRtxuudcCHMIBT02naZf4LaJu1XIQBDlA+QSBOhAPSbvPwAxExn4
MYeS8pkQIgbGtH0ILsZdsslGAnpY37Dl8EqYCwBrI+KQYq5ARlTo+sxdiNK77MKgrrpyff5C0eO8
RRtwSzvpiMWc83n+Qo+RQFBMpfTViIEnszTEu0ESGha9mbatDAYrqyE447Wdisqvxph15QdnfGzT
PKYRbTJYAh/06KL6ylSaV7dWUN7MMKvIbxROU+8ldqojEMeSwEKFimcLn7S5qhC/z8qj+kSzWeis
ITPUJUiCQSTIM4qD/EbGBCpmPD2Oiu3Pw/O5iK458PRsRisQRI3MNl924puxxwBdP6Xv5mN6Jxv1
hPuJLqnZ7CZ7Bnr9NQQgiXcRhhERkPAEzYXFitR+mJOb4dFaBYcYJcd5KCCsAc5ZWA/qXnrGlsOT
4WOrvWlf/QNeDm83YdHqDTpNIg4Q9dMyjz+hQnkg7dxV+AEjkq12AJvooKisFGvtHhH5NKPsxAef
3dp9ce/PyquVrMvnCdJkgxactXsrP/KmNt9GTLjq3GSYxjw3RQm9BDZFw74wdzhiMe96r+XOCTay
4WQPBkRJ3ol5by1oFInEEU6Nwm8xftvbmMjEGVa6yjExfRvf9of/oO6qL+1T3epvwad9Yd0ZKse4
eWR9oB6kdfHoxuueKAGavdkuPyN7wR4intxFDNcEa7bTQRa1Z9opXaMvP4HjyTkdwJcBL/mmvGEL
yuI1aBA6UXng+J/g4bDr54vP9tCAsDnkvWM8aXsfrUCybA80BB0lWSDUwMIHcAhBEBTe+ICwzAAO
sUO0/FBA+Sb+gzVjcvpY3ynOqTuyvZQU0vq5Ul9YO9xhRk+wNz61hO408XYOF5DfhRvlbYDZtcVY
xqmHvMSHPuNgnfIF0Ye6Dj9rbwWWDbzVOruCzuU1r95GEHTiPftCh+VhF1ljUmOu0rJElWAZh0ek
vd6MZbFbQfjYdMue548/5jF4YR7AfmvFatm9EuU3bnJMn4xlZiWWudTxcQi5aEU2+QOwVhfQ+jo+
Sx8FPI541kkkAWz57qUPPf13vol4lMAY7Js7KXRQ/GXq1m5hS0uL54HJg50aHoJ+hzwa4FPKiY51
R2zjh5APZbnwJMd7Y3vr2zNROnB71Xolh+vIdYwLX+9LcgjfmcLYH961hkF9MjUWEPULtdRSwdiE
Wal/ztrHsDhEYmXfJBhoyK6zmQuOhT2NtDel12qgh9ovs2pPXvCtfnZx4YArPcMvbr2Fd+/Y5mR3
3WCTjc4FtooGLQ+v6X1A5i1fqv5kyt/k5zWAKP05i0eQOK62M2Inib9oGcCWUckUuvTPANAtmD8w
zm/jzW1fFegxLLJ8e4sB7tpS5StEsDMRE0TAzozkzH1ono3Z2YmaJYuFCUwtnHnYhmD32LPK5p1Z
xO6r3z5p2GnCLaOd7JtwvQ34wB5IBGIuoAAzeUVttvU/vGEuZg+So128+JnZvnJMOdx6Ph66zdx9
ZkjE7ppTH9D7JaE3GXkA3kdr7NENR8mGkBcS9tgdKgn6RnT+DvuNrIRJ64j60HYrDq9ETTUsgmQj
oPVCRDxxsKLZ1AsAAN7ssUg3NMHRIuLDqy5m1GNn2EUvJEBuw6uxG9baUT2NJ/fR2vKJpjezk55N
kqhZYohTBbOYP3MING3K6iQh6cCfoR5z4nGxGgh2a8ExnQTxC00n2XHuXmOne8iW+kJdIh2INwLR
V07r/B7Ux6jfd9oB2v+wS51oeUdgwTuofwr/QwOhDoReoqc9y7KFRuJKSfmF38GTgRftjKsNSqza
ET1VvNfeFGUzl3KKyHUP9hqCQ7hCQGKBAmMDFz6MGdb7g2jXLcC8+ED2NLdnqubFF+Z/tEoiiVi7
WX5lIXqc7gr+6MkvZxbV7cze5F8wictH6awVKwE/jlOvMeddIokv/EK8gc+Jiz6jlGGFciYHWwHR
rXD0hnHVSgKrC9yucEJ1Z0d3JOkKJAGmS5gQP7Sn/GC/JNYM7iCND0yoO59goyOuL4QxT0W+4JCu
yq5F2bLHu/GuPREGvI/J+FmQbEWkxLdkLsqjZ2+wf65quHQrLJwr1Ulf64u0ai+j450lscVReep2
6kuxvhgwL7/K1/5Yj451yrkPbIA7bZ0S9bTwcfN3BxSHz2C63IcSmilQkh2vEQMx5okm/aUbyQYk
eiNhC9CkdZsUvl90V8+oclH7NYqTQppIZ3gY3u0XGa3DUwtY4BHiUntJliCSYPntqJU4ihU1uz6s
GgOHxCze4lWAP3rRdvFleOqeykdefx4sYCxxwXZWHjlxtL0zzzbVQ/dggJPZDTn26yWzNrK/IcDf
xeP45feOiuQ6PYyPJXmTkH4WNd9BxfE+mnP+RvwyWGa27AqfoYWs0BrDKrL2r83Gu0kP5icfnHIl
HuX6iYxd/S7UFR0PGSFhhTnyyRphq4Jcn7dviJPEnQQCxEJFvS7ba+ev9GwF8qfYmUBBSZsFrtfO
9iXO65nMyBGoaPoaXujuFADqGydmKrjM6MBFGJydpl0ZLd3GZZcsa2OpvsX0qdSZeHOq4pR9cp62
Y/JCluqdZpu/yj6RS63qY1Oj6gLd/ciuqjjVj/I7Ek372VoGMnHIS0HpCTIS3A1u9nGZdFS35/Za
XkvlIEikv6oZ+JFN9DIBknw+9cV5QMRjL4tb9MGTL1SnO/EAhHt48dwOtsVZaedoYCsD1M28JR8d
oXmwxflUnfBGctPMcHKxTq8auAlznuJilRd84MPXAbDrMTq5TxxRM2D7wOjqndoM4MciBC7fL+xv
nfJc2vJccu0SdasyuJn5e5+sm88iXWbdc4x/Xl00m4Hh8FYXJxCNGcSWmbbvRnWyzavUnD6ZaLNS
HbUF2zKLPNkQBB8mvG3ebJA1WtufH6af2lsJHZxlla+uitCn9e1mOzbN75d+rvv54Wn8q012HyrK
EpJInVW7HF6mWoO7KStE77+yBjS2y9uflIGfS53o2ftN1yWIevCMBkQRxGhnVxFJyL0tByRCTf/c
62qdrv+Pf412rlnoRkcdqa/N0CKKQ0KoDdtUSakUUZhNenH2mYivsq1i4QkNVF5qO6gwsQ/btI3h
T40D0WxpubXTgtP+z0U1Z4s/xMTgKGeQ4FlNzvwT7ZyvQNlFfP0PbNFg/eDyRyRdYjNboQdhvodX
ucHWyaPyTYZvTOPuC2rNrlyrhHqYW7wX6bshZtaeHQ/kPQm304xuoPyic6aYK+Y+U8A5LGBZscE8
tDi94AJAnjBW3KlmgDtvZ+ZcuRk39TCIJTFJkrXUsU2T6g4b+Ct9Gs6Sg8rky4YHRq3v5E+WP3P3
QH8OzYQ0E3CeePZHpHDAxgGu0wi8DP6iWWovzaF4ZdeJzMrSFv64QOIPepB6LIfi/1SEC+PF28pn
8Wrc6ndpWHhfcKt4oTXYdiA8AVzw3oMOiHUHZbjy1X6GZzapeXzVQXPrl56NFhh5/6rDrwMjlS6J
LUFCGM/zfb3HYTzyLfyWlHn9HK2HL38pXidf4ot50RYGLx2cxWP4SVHMTq9DGvlSfWWv+OfA22Mh
9s2VgOQKaI3i0ufPoB/Bp6B2U+7ljdYt3Xwf3jarKyAlEE7NBcoxkUTUw4fE6QaqWH/J251DGD8P
oLnW+qXeeoeO/JUj2aJwNgiUVyvOaTP5s4MlGc5sxMKnOlz3Ox6NBAZ0NYBqhxSvF73n2XgtFtWz
u8xBmGWLWgFDR+h6PCfHDC/jnk9ljiH4HSbYJFB88nk5mVs+Sc5HP+9Zx4K9+4BbEHK8sRlJcDi4
RGE4gHK36pqAGji9zYrhCm/BJ/daqHOQ+em63kFJtNHazaRb7TtgAKM1V1ylK+jG6KDhvZzCB+EB
ABSijyJ2goXlFp5gcuHIhkAFgzbE2v1SAaK4gvPis4IdU/sE2PiEiFhMccszbgEYHp4sHH/G8Att
6+00h9AA2AhId1fFFfBnHtDhnRDDXGV0c3WlkgGozu2DjGcI0HnzGJ6w55lPBSh9q1/Fpwy4VYQG
CE3VJ0DOi9s6JuC0x5rxD4JaXnOnfYcJSQfeR7/A1tIIHOVTY/PNjgpmPZ9gYPDMiympb3jIwYby
bhQrcDyAoeFu4RmJHnMApgd2L0hMGhCirxroKjYCEWtwBuxxI64U5+D6ncpb8LbnWAgrwvjm7hp/
uK7P0mitQRcGnQ1Ae0DffW1oP3HihJvA7kFc4Be7SBqc8G2ix8wT6xsogyod9BJT2cz+oPhje2qs
8s3ULIMxBAnBd3R2KKDD6RjQI8DGepe/Laxye/aRMsCF1xEdz5sPCgAyAucJZjhihTSIsQibISQW
zZv+DncbjwdND5qVMAzR2Xu3NH7Qn5byvd/kJ1BOEARkQaTRxFfpgJuSUsl3nD7YU/oCxsAbJ+5w
DgemcMC95QuxG7SffgsRKa/Tp+jV+qKLoNGA4YMBp5qvIQ0g3vDmQldAembzrb/zIfGfsYL00rx4
RUqtv2NjSuIjMB2mBv+TqPNYbhxZougXIQLebEkYeiOKFKUNQq7hvcfXvwPN4m0metTdagqmKivz
3nPjZ/fLEhe+lwAWgAyn1Gr7/tKgOKemgiNXynDHWCT5XDQntvqV2RpdrvgyfFgkBaDQCtb0sSbt
DbyOwOAFvtJvWjvNxwSVk4s2HIGJzmzfoPkiAgoa+l+piykg+zB3YogU3xNo+wTRbjiC/LANu/lC
nCryqB8VvLcPCGBefEb2B5h4fss+rJdJOwFdg8klSQT2XNPk1WdlegMLCMGrr70Aee24tFlYQhdw
HwAy2NgO+eWCK9/wPiMffAFFsxwcaDrQJyD5AmvlW38pdrASbwAtuJ3Far7S1lqPaNKqdf2TXHlJ
AgU0ExvncVY2QEgBhGXhzopcVmjFbu6yw+mFTtqmQph4B4kfsrCVw4OuFzvRQokFvTo4bDn1F0jM
Ex20aK+88e4yrZuO5Vm/TJfCwnu1Aq6d441dsToTj+4qNk/T8u2uUfnCfayG7XRfVop4Hd6487xy
wlt3TM1rBGKXFRanXPnFrgEbLo5ZbhiEwQRL9sU9OQ4XAwI6VJM0sMXfEUbXEuKzF74AcpHrKaLk
CDFauiad0MgdjVVBGWFdFnQ5AVcl9eK2EH7/rjc3BuPKtWcRMN9tUUQk7pHNggWTVDivPENBBBoI
J4/Fx4IjQhFSbGAUw7QDEqarQGYAd08eLSzzl63WHAjM8ASk6PGeHYpVlAcrGo4QW+Fsta/Di/xL
bAoQU3xGsAdhwPUuvTt4TzjKfNQxQK9wc6g2mT0W++sCBlxCK8NTsZ05+wNf6nitV/lniC6HScCz
4WF8Th/DkTeNBRvOR8yMDIUg0ULxnQR1HAvptt4q5G6SFMLjVCxsTK6VoNypFgbDmTe8tTCIYk8V
XmC4Wy8K59uF5b4v1FszbHgv9OKQAmnbKx/a6Bi5nWawyrdVB3PSq0bXzM4dT+NP5HA8drXElVCE
ZkDTXlFDQSCasC41Ts3knGwWWOnLz8zKAqqYe3ecF1b9wi3eaF+wJml+csP9/gieOjAuSbSbFuYe
p0q2bcSk+QrAJ7hLaKyw5yBMLA+KuhAtW9jXLDDQKbsBE+XCX4s4J/trWLTWieV3NTj6AwRvSA0l
7xcmFvOfX6m5WSbjaU6XJ/EPXr+Q/cC/F9eGBA7SKCIN2oitvKn34ArI5geDgHHq931La3MEM0vV
FkD2JvLVCmzpm+zOfYOqqtgC3OYd/S9lqAC/T9jgSryD7xuxA/FIvA2/1F4IiFqGQ0xLufgLAu4s
fU0ggQIomyOXgnLu2r4SPGc+ELxjZgls/9qwkCzt6ITTIv640naHl+au77LP5EV0QAgVtk6CDnrV
v4Y+aHbpTXOHf1a9CbCyu8Qsu0q+FcbvhavqBWQWsPyCscvubJKz6oo3LizcM97d5pdaHAcT4W91
yWTgKOCLWC3ASnVnHsunRGbLPwbIhC7M5r1tCctQ1qbo0bFJuIdrHwL5BjGgqS6NVZGWJeaKfxlp
CdGHYTBxo9oDS1eXdgW88Q7z4JHxBlDgDWx8boaCWltn+1xe6f9CVmBrRaIPGjF6pFRqNX+S0Ivx
IP9j1YUYEUFqOgd7nrL2lv+oJPit8trGaOKvysN0bdEm/8KKYQVH+UoIbRLvZoYfWEvsaRdfqpdg
w9P6zYf0K7dpDzRLy/LMTa52/laldPO05AjxMvowH9VJdcZ9BJoXwwgMGkXm8aSp0/1jW7bSdfoq
LzhRVNccSnbpQTpr84XgaX4XHpNNcf7CGlUrG3nJx3CFAtPeUmaQmhaYB2QYGAYB04rFgaNd/2V9
8XIKRDK/8bDIP2Qdc/3Arg4PHzI4b29zH98mSJgAt7l8Px/p63yobzjCwx3UVPKs5FdM7lTYW/V9
/gId3XjTHYhn9sG+pKnntDuF0zcbDeW/f1A+fCwj+t78pjrB8ZznHjG34UtG+fCqXUsaOreE6Ecy
k3ncDvKrwTP51m+635Rzzy49J8fxKj5xKxXblCSHA4HVhkNyGsc90hnQAbQYmSj2t6VjHYMLkRjh
ZnTUM+bkgVNN/IDo6pSr4gCKagOH4mLtx834Mjwlzzzg5Co5LJ2mdqkcQBpTxYO2dbkbKC6ITUkd
qgtCfKQvoqz7G2skriHIsOmXVK+nfkP5Hggcn+g5m9UKqzcHElC8BvFXFU4wpDTr6KB5lkebYHgV
sf6Ottg6NPUVExama9LhJWZi3E8u0vcEDpi5LVIXXS9+uiUiRc/X/AOJAk3TJkZKPpNztOkMIjTu
JQsrZsal20BuwlqQN6nkUCACZfmWdvikP4bXnuCawZafABxtbjoVMyxLQIr5mVMfhelLgcD2AxUR
+Vmc+PYMBLYcLIw7Qg7rSBYnQk9xTZ8PmQhHjeZdpNPKoh9sMA/x7Aif/mZ4jv+IixvQRR+rp9C6
3Xf78GEBAEi8YgEm4wA1uvYw9+IXjSutd9Q3YVdLXvgyPoba0VqX1kXxg0ebjKalmw9poRQ3rbLT
ZzeekTAxAKC5yQ13Sp12iINjtWGMh2qaoDby3YEX0k750MK1eKDvg5x5PiiO4Zm36hnQUWIERTFu
TE5GM4Y2yYuafPT8RNF2eEbDTVNdzL4Tjw69+QOd9O9NA2Xs2r5w2yp/te5TGm+rDnOiBFwUw+9K
35CyKvzgNPynPBh6+IGTBZ7GiE3aRBdlxtZrNzwWazQslXlvOg/EysyTzzEYBS0WciZ7iFMgkXrq
ZkjWItjcHBfHmo7id7kCIv1M6Y+pa/xnqrxc/6i28VSPLxJB4j6VBpFKHDs54k3n9NRiPOeFuZjf
Q73hD3MuSCdgVk5yZNVOOe1w3vvBV8tLzWzxQrbBngg4XFpuuct4eSiV2UiCo+aUbvHZPbSv9hAj
4s3s4FOklUzIJxGO/4pplf1r381x2aiY9eles2v24ZEZa/BPeY0967XZEcbIgX/6UP8tEu2IwL5l
NhquEclq5hJiRcjwiy9cZo79hLSQIufvapHk1BPfMex249PP96O8YiAJ84rFOu4gzu7MZAf1WFMP
Ku2eGRvoKgWTSbzNtIqWPesufZHXlJsbyfIYWiqB5xsozjCWezNmlGSLuhtbKGMiUv06j0QNeakj
mImaYCzXwKarF5WiXFv+Veup9DumpgixcRg2AkkUq2a0zU+KY/+kE7JBBsB22FEQMC/k4GdjqRC+
8/eM3ppgs1rm1lXTvCh9YB2+SZY7mRQwK4ixOXGunPWTTfbZ0j0HWS/aCdPglGAGhoY0pZdcIw4u
lQOgmzQot+bwdQw+ZNYxqntHbphwcfeogJNrBNZTWj7BTAoTGQRcHElG0ueynYG3Ds+xBkxlCxid
DdFY93RiPJbsha1NZRw/qZaz8pCPzIiKDTWa9WncM2WdP5KfQHd41LMDGGTHJM6Qjw3FnVg4g39p
PAQnxqftaww9EmyN5fWvnOEZKFrv9cCTwTd/q4CP04QiQLN0hN/h23xfch7AzLIhAQml2PjA1cf2
zQ6H1X6xZAKWVn/BslLibI0FTwidOQR9v/X9A2lMuqc9iciwViSjkFEoJS6zfgzjUe60tZ1PLg/t
slZz8yl7X+2qxtJO5AYzYUNatd9soAqZXsTcwF1G4Ib75piBzniAhT4LLEcyk6mZ2gbwD1jSWFgZ
UEk4h/Gm8VwLq/Aeuc0NnSd+zAQYCHbpD0wc1aW8F8UGSwnDBSYOUkzPDhPGVoov0/CwYrhz1M4s
FBQbfBS3+0ro83g67R2bsSDPOjkvx+mYb4kT3tA64lmgsoNYe6cvC6WnpGC6GRf8kNpZ3rE9qg/F
rd3mDaRaCSy5Wfd3WVrXMX3bQ0TTOKEt1QN9XM234DHfMGF1ykeEEJUPyBiCUdYGHS2DOQMrubaO
ljRQPpq+DQgMqJ0BQUr4oZ90h4yyRQq4rp+g08v4Xi2fNfocyWVbo2D1lc0Eony6MDBnYDQQoQ0B
zKaI65EIOuqB4en8oHPhMMZ6dowp79JF2Gbn6jV9YVNHeqnvBRsR/w8Do5jzaL1StgwcwLpukpuo
nuMdJheiX/11+uu/iW+YDVIK7231nnvxDuAilJ6Vgil21X7Q/y93hYDhdS3v64/c8R1h296jGz8O
qH+JQGK+e7iNEBiwXGvr8Bicx2PuycQ80FRaJnRRuOahobZLX+tXXs3xlYeMBU+uXO2mPNEZCmfM
GdLWateKfOiLd5EWxkOnGdN6w+jgwia5S4zXBkB+eje/ubKvwUDTE2JWxhbNtafcIWhm2kC3SFtm
Lu7kOxrLywAn2C3A6ptbozxKgR0aMJ28kCwT1ZtHZhkuKrLMd/WEpx8q5TJ/GGEFdFAGHSt5S0Ej
tsa+F07SkY2lJsIbzzZNgL95HLw2kuUSg3n0Snmvf6Nb9jXm6/yXgfCVb7+QRLkJOwTfONgKDkpv
zb7+rSEsLR7nlXGI7yVq5ReTTJDWVvq/yRKtrWrFCBDfVU/X75W7w8/YcP6gDHuT98CPj/oZmdAa
G8cLs8OxdowfPPI2gXdiDRKShtJKi/f6vv+cvhOJd3AV/2POsW1P9bhqq9UYewNpCN0JLadCkQaH
/Bo8MTkVdHaNo+GJzEagDPD6qYQrdrYCJl6CUE+OJqfZ1fQVvXGoAJZcw7VgosPwxOl2Gu8pkp4v
c0+MbHgt7/j4wUZvWR1EVwFmUhyswp2HTYWZzuE1qGx8bfIrxoxfok+ZN3+b6bpdI4u4p78kOeGR
4nvKb/x7vcvPjkbo2LyJG+XOSJGQvZvwrr+M70G8kbYycPS1/N1QovwQq/SgcafdhWALL8djtng3
Jo8lAxjdLoSf+xbcWBR0cRGiaapTdsshBVz+sGHOUALojle8/5UbXSRv+E4uLcM34dIRz4vq7q68
qwx5oluq2uXd/JrgbdL82XevDE9m3GaYLj1gadMr36O91lfxS90nZ/KxZNDxDDj/9CjjY/6oPQUo
K3MlGg30RW8MmTEC+oS2ruQnyVO38IPHLriJNJvX5pmRTznZ2eHzk2N1QodhM3oJNdivQezEvaIp
tA75h/iMETigVXWL7/MNbUBOVcsKXiBn3gr9euLt/LL4O9bhX8oFtQ6pF4B6tbGrh8xGb5isGCsz
uEU35aS/0013w2uzXyrkkY0XIcAKCcmdhuW+PWVn/SQgUmf6VfJi7SO3fimv1la7JHZ1GT31i0Au
vGLIQvbyRruYltM+ozde3XAH3PWangab6eI07sGMoXuhLU/ZebWxb3lRv5ZdAUmHsUGHR5uFxvyL
wuIBvRpn21v70Z90flrGtz9LyxbM2YEp5WyHe0FbYZCLOK6Hq/yubtIXPXAO2r8q3PN+6RsVq3+1
5T7/0IshHmHBH5L4x8gHwSFHMLen68AQERvnVZG3+pkSM6lerZ24z1g+2XqqA89luUvvBbTZT/2L
r3XSSvllieBBkd5j5DRU9m/1kYRfKraIisiu5AtosphJDQkGKKyQmdMWnYCIeAon2wooMgmAyyMi
vtZXdJ8CAjtO1DC040+q91J57SmSZkeSPYWzu7YSv6sD3wmxrKmAaV3Xj+EGKpHvEwGwwGm7V/dL
cPln95q9xnueT4bX8MkEOtsIMW/tUdglr90WFZX+N+Xn1PgiH8LJHrZU6thuj3xEdkwOiOHGfGOE
XUEePkrv9HV/oQAZh+CRHxaJWGCb44c/ba1z9RluebVm+qlPNCHMbfBzYsEjDzIxkc8RU3D2UcSi
h3vUz4Yj+ABnymbdHp8LgIfu1C54oOgQDvqVrkBLA/6Dne41SXbmFWHZFZnrtX2v3qCuUkeD5Plk
xcYKEhPSxOOjnNlB2Gn0HaohtUKGRiMcWOFKqo5BtZ6uVNnGhSz2MYQ/jAf0Or02N+0y7GGyJttI
XRtUto/aY4E5d7CD99ZrCoPqJCIgYWem/TF/Y3YIbEQxuA3XrHyCi+aRNgtVL3w4gNKTZ9msBM/a
sMcHs+76ET+sO4fSFvgjm8094BhE+eWQHbd7YqPJQ9ugrqVjzFetFfUJI9XpX4Th9Rm/cmBYgpCg
yHNocgBbnGJqDo41FVBkB3rTxIDop/3kpBqRnXeyPvxbTakNwK/ethm4+w14TupJf9jn5SkWN/q3
/p3IKxadkIt4MAxbSzaM0aMnZ6ruqU6MQxyiJl/FM4n1Af6Iy/CDm7G4YSo8KbyY3dr4FC7sdJly
zoL3hdmp8HCpnKeIS5kO7bCx8pcovQ7Kxg/dilErhelvxfzvjRpiwV58kDeV0W2it3IPvkfSBXza
HGteH1ZqoBMZ1KfSqSCcJF5XvyVguzjqqXZFO01CLbvhKasLusvMXWleMWvCdI0g6ljsW2+dfvC9
Jsoqvs7S0js6SfXvcM8BXX1F+bYhHWWj7zV9HZLd0EOrZZSwLMizsFQ0QeZkbNZYtjCh3KZN+zt6
8j7iDSJOCofUa/OWIFENNmFxMH2MnWBgIO9tivQIFwcZFSufwFgfEZ/BoY0gsmkXHkp6GfNSwnK6
oW8ZrBtSStirsBlfY5rmw2Nsz8bWZGzabxQFGeqBfZqxNE7WXRpshukFoqYy7ipEEODEOpeKhA+c
pU/JRzJKQh7knrjfQjOQ2FQYRlBby8vlB2uSnMthmwn7fiSe8CVKznJ2zHB7FgjZ14gMZ+EhDNuh
v+TTzmTaxQyyYDCxG/ujkuLXIkkZsdhjMmnX5GR/LTJEaiGKBMDLNc2QJS5mk8iOGQE4woe+mok+
GQ+W4PmI6kgCnzZ+b+u6jewufaov1gV5UkciR7sG7WYSJyCsKIxyolCI2VG3zXgAroe6iIUZy2h/
17/6y99gv1um/f+f8//9r6SwquuZBLZ1+d2/PxeawdIdqdHD8aVRD8CmZ7U/wJ8Nt39fm3xddY3W
uPR+Zm1NSLpZR2OMtGCKYIGmHFxl7EbB0NFK4VdGiaJ+mGB1VvXBFFTOin9f+vtNec4RbLa0tv++
Js05v20tf+Pv/y1wgCZOb69VkdhnkAcJE4l+pGHR2v99rV5+o0qQ2v/9Z2qwHvz96v+/8ffn/vsr
pgqFF+dO34L9Z7z194ey1IT/+PfLvz+Km56DSSwnu15L63PQb8eS07g6IVTpiJPkw0p6ZHr10BSu
H7TehAZIjv+QAvpk67kT3ZNuOtbBdB39prUD84+3oGhnPY/OaRp+WgoZV6rwKYt966qpqq4txhtR
gh0fD1jN+9r55zEfFS8spJhu79MXrGZlxOnopujpkqAfvbltAjcDLugXdBCsnFFjiiwW4o8Ifl/i
SLPgnMwOnWiqxCchSp5ZXwzbHrDwGscJW5/OvqkvzIWy6cZNhpc4jYbPQizkveoji2qCDZBih7uy
jXOukSb2biOZGs8grdHhkrWytLc0RvI4Jn5MkVm8CYxygSAnjW3W0weuEKK6ZwqOrgfG5CNJEwIK
ozRiZBmh79RQWzR9FZDRiayxGdgIk4Zm80D2RlqEzz4mGRp16mIk8RkPdFaJ7VMjkTyKO5cLkq81
zPdIviuEl1bVgZhC5DWrMWK6vj8GuvzbiMiZ9RCFf0Ow8sy8vAwHEcKO8RNn2mdu0c9II7LWCi2x
NQNlwmiifalp38SoKaATcsRQJAkwnMOCJ4gllndhyDmxnrMQsR2CwCn/Mcc8dgiciMbopeT80KAW
A0yA3GkieVOdB1urlr8eQguMwkdU9/mLX4DvjwFmSBBU1ppCXpURFrmXZ7DMxCbNdo32NU4bLRfw
6bAGTkUc2VxypxmRuEtROjtR1j19MSzBT/8TY5QPfo1g3Rixg8+JtoOWCWtOdyOJnkPdRvEJyoAD
kIC1Js0/owq3hXSKywqRQmEiWpgJ+jYS4yM0jNaTff3LCufjJKc0pcjYVnNgahOsxVXCTxSo9Dbl
UB9P+MpRtRDKqIWQOlNeta2hdKBVxnHTTjNq7hCiZcZMUdGLR8WT6EiDRB+y2uKIQhyZsJjFZvqv
HsJ6X5rTeZ7piZjRxAKd8374Qwjrf1YZ8qTUrsYHS2D5T82Cn1ivaa2l7G2JRItK5pEFNerKldAf
ZnPaGTMZsH5MNaDGzbtgsheUdNBAeVJtAzgjfUtnMZDTT63KaHXV8dOAy7hqfbTORnkTE44EvUAO
S9czVRXpGwYxW1usWDdMl7T9ykSza5ayuMy0s8TpXx4uID2AfvQ0I+TAtKsyQJ2bov7O/w1C0h2k
hJVbhbdsdRUVeZRFnm4x6u4oaWI/GD0fvMga/A4Fi4rOkAycsU1FbyYUig216NPCnTQoDlyAfuH0
Zx2PWT/TBQ8GUqBMGYn/XMcLuRakAIE0Vl4m1yH4jJpxJ6novkREBiyxwUbVTEDJjCGiZPjJUtzC
SRQ8w4KRcgF7HeAlGbxK062jmoB7uYPZ2JgTrwlK1aDPaf7XsxpxAE7e6nl+qBCPS0ZT8PtXYzIh
fu54gsPaXKUCTayCwWdEmgewffFqqFl7LmSOMMn4LRri+zhyr/ExT45AihWy7K+m4Gy/80OZWzsp
Z1Ol5SioUHABNYR/EqCJgUssIrbNoA/7Wv0yZoL6ntBulBVmlQa94AD2WQrJZKCIkEedDacx213S
Rx9pB70dE91eaUIDVeTM1LpnQDoG2BJ8VCLRVF0tiRDKDhRQoTAmjisqh1ZSoLNVBYnLwnSW28mR
dQNKowlgza+VW9qlOeJ3eobGWBiUDEBsurnGfmOE51wK5BPU2mctd/cCV3PRzYXTjiLHeIP+RBg0
4SkrOYBqDO1njRwqMaHZzmnOGMqS78v6Jgv+i+AHzCkqIdmhRaygUYca9UVsMSS34A11bmE+xYQ2
pZ/FDPBxKEjx1G6acXAEPb1b42JX0LuP1gz9rWhQDg/6V6pnv1OrWx7UUXjuIj34zAl14mcSH2mJ
LGchUAxJOncFUnMwH4ltqpyXOrI3ZGzSHjbaa1TCJbJC66EW4oK7pk/Ba4ZSrhkRipizHfCUo/Rb
NwH+HibOQx7rMD7cPkBvmIsNMarR8BC7l2loHk3xsnzEnW+EPFShLnjKBOMuBtUrTOkjshS4aLkm
7eSIGU2dTwNjHDQekkVnxGx5FdMCFrQFut/OGXz0utAhgRbXjTRB8gkD3+177Zz4VKOGphago+dt
J4WlozfpFTbStIH0AlSy8QxVJrwrnBE2zEPKuGLyEdqn9BiNSXOzpMEgwjcZOeF0sS1l9TkPeOSN
mFyfaWlTNxTiasQ9tcQ2w5aAdkUopZVe01wu595cCxO9L9kXGUK02lsq0jTIzMMMe8VRK9QTxdCA
lyc4oITNvStGnJQaEWhFTglpZVj74oAuf6n53aoHv+L6nMISIYqYoHGEQXgyIFkIgKg4CikcrlFf
FakUnFBbkqNGDvaxStej0Tn79eywK4PBU2hYZGPIKTNMAS02ypFq6nuCbJuSXCokfJDQTtNIz7jY
WVPPLLZjvh8Z6lpm6ScLEaNMAsmYbDEt3oABQEydupGPQL4O5TfJpLss8Hw7LQ21Ip4iDonC3Uob
YBDgMZnPa7Q/1Owm5/GDBIGNNLIgB10z0IfnMCISUd4FmF7yJsa3xGaS1cZbk2jyI1NPk1JrbOTl
RuhoYE5igmOrLX644hzZTetNN7XhSWYD2OrsNsrtfMqABeyHYKuMzANkPRr2mgzkR7c41EP2pzNt
mQcrzz413w8h2jLFL+LLGJrGTpm7+8QTyMNKWUN1Vw6Nh7OV1iuTxphwlDXoJHrn1Gx1wfwp09Vn
ljHIEhCxxQYkpTaihwUnFtBWJf0oifYo6kqyx1KEqzQdImBAds/5hfSjNrVLSfXyBOlC2LzMhrGN
9MqWIkQNslR5ZkVicRbg+VEC/UNphorTF8TcaKSJJeSnhfKl1zOGMYYHZSaT7SUJ547Pb7daUJ+K
qT75Qvg+jWa40YnDme0pBsKstuImmOgmZQQfeJXRO32N/kdsmGyrZKiPYxMTjTTv1Ga4VGkRebkS
emFE90oKUfEXcYUNKeowKy5HIAFMJ3lIUtOzTUfWKRikaWuAQwRBVtiJQEieWDKkT8PYztWjLmQx
oUqMVzUdI6Mo/dOG9hvkK38suCCDnvbUd1yw8u5ns7mtDtbYqrdZ1vHdEqaZYUmbKU68+RHGkeri
ACeHgzT7iGGO6vPUSmRPD6HGMKUSVpKBVsiQawKY6NKPjUx8/XwpgwzD7YSVtNHIBWontLVZCCTb
QHc1HEeLXWJg9tNU+gJkQw05dA9FUeIt6NYLQoRRBiFZIaivJG511I6KI8Jmz3H7AqWqjO0EYU8d
1eCljGF4ySE8NKSKpqLq8D/aD8MqiUexwBBZHFcsrfT68SPXjjKk+AarsCMYJiOgCdhYZLyFknZr
U/gIHZ+VyxSjJgT9SwGZvE6B+RVpvbZRJsVaIj5epLYPDpnKUpZPybuWCL9JywXV6JOSDbINtfK9
rpAYC1nzzGTAurFYnIAiECnIgXvgzbUzHcxm23IVIk3gUEKuUaXcxIw8xQhsfElvT/KqwBQJeu3h
SFA5VUChARP+GEMGejP48uHYrvxkgshO0EjeltNJMaRTFgrqSoCXqbiqVCI5LmmqdZx6Wfyt6ipa
TFTaqGi8clH2xlW3tYyKnDgF/dcSEDcT1K0F1J4NDhEg9A91zDArmhG0w7iRHEur9pVIrERDiLnM
PjykgpdI9I6KPEEp1NB8mybhUmMteBUZmg1R856NcbMOlQHd5JAYnoYwP9nrvcwRWu73usL+0YYy
JpM841cT2jkxUGrbiNCnaaSoRRFSjRo46Lr/FmfCGYQ25ye9thUe6AFLWShBHdM1zKFDHyFTnILY
9X2OerMCFjDUidXomNVyN4p1pyVOn4LxJYiBnnhV0c8nIz7i2LFVBP0iGRX9rsZNxIkYtmEzZoyH
TIYUCqdUJMywmtm04AwMW95k66UpD3XqhlO3dNzQCvLyoHEqgfKHw1YpZC/0a8bKU9he6SncBZha
pZoRg+BzAwWppgcydh9JR6q0TqYm1Txhmq148CemtaJG0IdIu3FCLK3pV53T0E7SroPIQCyeHnHQ
bSw4XSsjlFIXWj4XjJddJptzeNMkokLCBbwdWotftnlg7ibdt0RvdVbz3NprxbypUrVDEUsIvKKP
176XOHnXFDO+EtMKrcwTwM4S4UtwnP2lWJZ4OKlLEeQ0R57zzDYDi/mu9WXWkMGnNibar7/EgXzk
B4c7vMCngcXhYe+J0BPjj0QhOLXRuEIdWTZekaMSNJIXeUQ93ist0pKJ6ysu991HT6pI/l72rfRN
1H3ajEK7j9vFp5iBEUynJS65Ery0JZt+FJm7jBa9aW6l2jLY0BJgkOPS52tK4VSHX92o7Yi+SPaW
2fB0mCpjnTrA5YOk1eRYEUwKQ+sZt+2gELIevxQpMgYoId+hiKaipjlQtRx6LObq8H9t0cDbnw9c
3ZLmjBt0CHbaiIE3qVPknVe4tqZprDfsAhigawWd7sDwoNKHY1gYbmlpw9LKwOMtI4qLZL+DKwwb
3gdLt+1q9HWdOhMmQ8bNoKAmJ/PC9Do0LjXCR61QdUxV9b+JpVezwumQdenMY1ETjNegPhosMq5V
3x9OTRJu+n4+zqKc7HMT3d84l3uraxu7rH20g37kaLF/TWrE18Is75VlvKOpLEzkyjz01GAEJ9r6
8DYHgbgDCPLoVQUxV98YKz6UTvpLFm5UYUYVMzJyz7Vsr+QdRqkW7TSZ4f6QCa6i4WuYHkqqY0UV
Z5KQSpRVDdtBwFM/zCSrjHlILndfvCHNKMVa/p6rWyhHkrOs+gY3FIMpsaonOYrwBivRFfSlV8oo
DMuJhMiEpBZJ8G9ijUNkZi7MD5ZK6VuqK24/b5UGb4WgRHvKwisdkxmxxeDlovyPhfInnKuK3FRO
d3k3SLwBme03JNrXpNypsQzbPDcLR48sDrSm9ZpPGi+hzoNqMCwcOMOfZRYbzFnG9xxFaEIQvneN
yGlHH95xULXcxLo+TBo/bIiiuirz0YX0zpxDaMPrpH+ZwQsWh5KeFBzDjvyMQf4QW4YpwzI9mp7G
wMkFuviHLHKsK90G4JZf4C3FgrUTW3QeaRd+tiJNoRhmQFxA85EHyqqYIWVTVU9eORpMvoRfRFTf
a6UbVpKC8FTUcxmZu/ilkAQy18w0Wv2U1AVSgMZEzichIBuSn9CI8suMVF8uGJUVyzlW4wgnUcOV
Q3AQME6YAy2QMZUO/hyZN61mIDIwvJpofgVKJJ2MQrILDRsVkLB4l5QASGdF/DJLKfzibPOjEauR
SfprbgHgFZXmh/3tPdPpvWhtQJV1Lqqu3tDO1MZgdIMqeldFFV3WthvYUCMVM2/T0VZjaThkKFym
HN9+K9tE31SeFlDEGLAaagW6VyowmlCLnTGk5jqX+i9fjolURilekH+znvzax3VNHrdKztposrzl
k/SZ+tYdTjj+lfRvsWL45I8EsKfvptQM3qxnzaEaVZN5lyDZeiQWCHKqz35QveWYsS5qbXYmXZ33
lkXCc0zdUsx17vaSf2ShgygvW+oqKHOaG6b0WkKgX6XZKCD1xBSndU82r+iajO0Ea9+6mUZgOf5M
JmlTNXczz219qlR7LCpsqYVyU1vWv1xSazsNSs8QRMFDoyqX2J98M83Y5+jxjKx9+UjeW0BYgpvV
JNMWub4xUB4Q19N5vkARauLkVPycVSgT8SNQJYkRUfSU7lkPHZirrG4FFeCVQKRkksfWRqG2IE9K
/Y4ywTpHcXkB3ds5g6yMLqGNJSswjpcsp5BXdUePNdevRLefWmaWVt6elK8B4UnGwg+qK1uwUkRR
Gg1TB/8N+KJjzgoi/Z55Rhh/1iWhzybtaE4N00rvjYeF+C7D6ofnRZ0crRT+5QCPB90k+mwWzkZX
/wQ03pyiRisxlMrsWSgxZhKR1pVP2b107QsSqNzAUMgXCQNjM/jTyRxHZeUbzEg1f6KQqygODAFF
sU9KzWqSWTEk+lfBXMtIWUeSMbvuPQiER1wY5IzrnJLDElrWNGcbWUv2vk8O6jRgP1S6RWTZtnb2
P+bOY8l1JEvTL9QogxabXpAQ1AwGQ29gIaG1xtP3B97svFnZVdMzuzHLxAXIIKTD/fg5v5jg8QsD
HWkhkWxWmrtaMJFiCDLyHEGouVhACN2+biaqSfMAqUOv0StoEBamJ23sXoLLI+Zzg1J/Tm1/Jh0x
MsKtY8lKN/Gi6FzJ3FUU/D71TrtXmkx7tfCyi824fIv18V1shZNc6wfG2ruBJ/tU+toOect0HeYN
iJWGdzBLVUykXkZmxRu/RkcGK0EzPyQDRP4Y6Hs20Pm30LIYSMYV8xHGZ736TIOcgFQygRcXi/LO
v14Np/qCuBiEKk3DLMTSivh8+/OgMsyJQvUyieiHyWbin8MOXf5oWfzezCodTYTb9q/V28//5fe/
fz73Nef1e9swqTAOniQMPxwyhCOhcMbL4rZ2WwjoZONNCUn19+Zt7fbZ7dvff/y3z/62efs7H7WZ
sv+UagS0USfHV2DMdn5ScjXTcom/Vm+f3rZnZeQrIUPtQ7awjFnO5LagdS12oX9uC7P/39t4P5E7
bOzoxchmbZPMAprIYiOvVVKZuxTTD65SaLeqn63ScjI3/qiglmNSPc36StuFYqjt5tA3bcskpLlt
ttX8xxfJ8ieGrlJ5EJTN7x/c/uy2ia4sgLsBr99lR5GmqrtRNmGydWKCk72Cbs/t727f3BZFVnNw
Jp33caRA3NZzCF3xn79uZfxxCvlzUmUNwLDVw27VwQpEqIjtCRxQ2VrUioyKYr6fMhZXJdVfFRnv
NqZA09dTvdYLvd3dFvLYAogIi3oG3ziDEEF1xijar1EAa4E4HtnPWIr2CQO4WlMxC5uGciFG9gli
YxvsW/JdvAhF5bcGvmzePsuyAeh2Z9T1pg5au5B66A23b/ogl7A/KfPvdCAr//t3aRMyoE6dvsNI
MPWS2x5u+y4DYVEeEfo9lxN5v4/36yi33f76m9tXY0slRRqwrfm98+TPM7v99e2Lv+z73379ew9Y
fOLH3qEU/ueu/nLMIjI3UVLvU4kAGM0suj8zQ0gBI1o7DKzroAJclCV4dsbUHhJSz8hJoZ7RmznF
MCEidfmeqBJuQpVPVaAI8ZGe8q0exvVB6AaqSgl1/DbY9GHvxG26FQJwK1WBlBcSK7ZvCe99Lf7o
apjt+opCPI4cZEGJXJhxasyyUSoQdJ2cGDVLGcsq28qVEQUYNIh6q/F8ah8CEtvOIkbrJtYDAVhx
Sga6NKsSgc6KSJi2+FaWQY8me0Oxvs9rgJ8mcxF1RNQA/95jnn33QSQ4NYZ1CbGA3SXTXUeKzoYu
D7pILx5anQJChYUbSB9kXciS2QTd1Ltb+IpRqgbbapSuspGfCW+b9ZiKABGieJMyBG/6xcGpzdHg
kZiXiX4EnMqEz1V0qC0WDGaR351GicJSRwVTUijToeGIEltg7fpinJBgh7QVC2CJtbmcebUQxTHA
KqP7MQGUNEuhviuoLfrxOfRnzKVnCwiN1H5pQWI6c1wZNjqx+yIcOuCnPmD0xt8FJgQQ0bCeE2CV
LXUQOwgiGEQdiB6ci/RZeO86vLDqvPkQDTdJ05ZCo0ZFP0nwt2KyHWslGOoQvq4PGlSmuLZXtTdD
U95l/ECOWkMyTZ2kjaaDHQ8LgAHFuU+AGxpp9QzLAHlQE52Tug2CVWWSJ5USrN9jqZkR5KB/wGZx
3FYGc4eAGmzSRvXeGIQTdYIa5/RKJC6WmJm2ORomU4OnfTeehkQ64PGpgR/rYqc1iyMe2BVKsf4Z
/7mPvFrytpyOQBMmOSILKyHukAzMIcYkfv5jpBGWmQPE8aASjmFODo3hDE2hCDMyPZVPASojitjX
67ohHYCb7WEqA5zTE+lFbJVvPRE2eQC5gp8eSQfwwoTzXSbo116vxztyj3JAsJZoIMCQLrY2mKi5
FcmQnaCKE6ypJNlKJrOg3BL2hn9N1F67tKn8o8mw+KP0MSBAgVGfg9tVX/tGRC6lnZ/xAg8kpgmz
HG/UZMH16i0a7Ij+aeUgOGbFXK8tIPEpWLKXMb2akmGsie0BUOKckjYQ2CY3sCbDZsgpEuMz6NHD
L0hv+b5V2uEQudWAcJtPXtf1M38nJtGWZOajXKn+tuIOCZYikOostEepwIUxs8DAmXSiajZAq1O1
Ta+E5qYt/WMTRvUOP3D6EXzGSAkcRUhYY9O/Vil+SyVnkJWAYDP/UhbSXROOTP24373g9ItdgdJN
X1KiC8c6gicgN6TwhFACTQMOK4mAgcea/xJGgKrnXERTJ8wIOuEAt6F/LGadXC/vB+oRwifTNRAV
4ja3IPgG3V4FYTdA7GlqJJXozl1lQI2vFLIATG1WfWQ6aQOMl/Fm1xHfU8G3SaT2AL8kWNXN6nDN
2hqUYQxQhnsLgLnFpZSYHgE/CdDtlO9bIwrujI4xOaAspKpR4I6K9GbGlggaJgd/KSePkxp1XpMw
DcfITzv1of/ZkkLr8Ow4JTLwrrHjvKouvovaEvnAWYE963e83WPfA4uZVlZPZkoLAE312FNp8yg7
pdEOuHcMlC2Hh6ppRLCl4besdFhSkixwWw3M7yjJEjE8O6VKDMalW5iIg4UXMpzptMla9E5i2RH6
M6co23LjtyBGSX2oY1Ph401Z3a9Bwo5Tsc+DAV8CHTQpQA5vFgTNGWJIFagBZQlIY73Rsi36/wr+
u+EZ3e4BjNaihED1DrdFs922gXiuZnBhFKseuzmF1NRfhqaZ17JJ7mMqJeiFYqDuBrP7jFFKJdGW
f40xkoRDHeJU0YtPglg13HVsMAQNpUwcEPaiZkJs67DLjTtS+IvTXqAYiwxoDtmiGq9jK4MHVyOy
xQJ2ZpjRtoBrUi3IjgvIjJZrFD2mpuWcOXWGo4TcnwXxBkCPVKeI9Ypph1F7XQv+fxjnBNd4HrQ1
Nyc1QCK5K3ufNML4aiRgQNJxPCfk7XdDSWElww1Mxs4S0nBhbcUxecUd1DbG8TXVKaaLenzsZgF8
9ATVQpehMIm1sg40oPBTPx26Ok53lTsN2SUtJfrU3Hov84ZkfgvFV6+fEhNrQhryVaeolc8RKqI6
I3MmGF/68qrqMiWcJDvUAy8QOTuivXn88MXqNIhTiWgOVx/DeJdEKNlmBgW5Ch8kq9EkoLoWNmAR
bwpABFRA2V22G3TE7SgzQ4NaPrt9MZto41WG+lAs1jtWqL1EKcqGcS12u25RsBmWhTQkkCmC/DEU
wnAXZrW1w7fzJRQQqmhyZdpJRHvAS1jUghY4WgacIAYHtU+qXNpW+FrLS/bQb2RvXOYAosG8oGIe
aTaF5ImLyOdtIf+5dtv8dYrLD5ooojDn3D7oW5lwblzO3BykByFJEfkx8Kg14ZaDi3zOxnZf5lPu
ET7iIjhMSbszZZNVCunFqtBzxZYsAQGS2vJyNBGz+lUJwP5LFjjPW0h/W6gmTUFeFrfNUDDJoDNh
szF67HaJ/xao3Tj/OimlaYbZaafmEi4tPFEZD9CBnlc6bwuTSyYRlYx0SbEsbmt/+6w3LcZNHYJR
LcckJ5eZkyCUhLSB0oG+TLRT0HVM6PLlWf5eNEvg3EUa6tVUnNcqRmHZRlqUWW8SqUESMGfJRW9s
WrQSlkVsaECZbtvRIso6V2RjrFTZ6NjRgqs38Hi6KbNm9X3fmtJWN1AsMpfFnALkFdoqXQ8ivtzE
5sGw60pYZ3WhHUOjoIPQZXk3dYWyu63VoiDvykEvSGaQig0WjdhKUZZYTGPKwdbtHG5rOlNdW1eB
cIXRodQqadc2prQDx96HmOZoFWomcgLoNyhDSPCppE7bULmnLFLscsmsvDA2EWVrXueBOI+5Xram
bFDxCAtMKgIByo6BsUUp42nRKHFtd4yhq1YHfWDIdJWLdDJal5aRoxaA4k3qo6ZQAigtqdZNjSrj
pc1chjrmHa6tkSdl+PWAXhAGp42En2GZx9wW3bImDT5g+lkhMfTfMrlGHpk2vt1wlmozx0tEgr4k
MKCh6lVaAHFj3LWXBfnVbdHOkjdSH93Ny+J2/2+bCinFNCOZw+0OENBbngGR2x8La0RDxQQrsJ4t
AQRuyoRIDhVApYNXdCBeKgJeaxES/t0Ab5tTDKe8mGbf7hrzqijDa1nCqevnBSsZz3HjhuL4oUCP
p983tsNY7v8jU/smVFthPMmIEc7WluQO4psBIy85a8QnE/xWnMQxYIeJb/NXyAQiJk3oAK9Gz9Gx
HqoP4aHYU5oSAamC1F5iQTSXYwLiNYwm4xA+zq/Ii32NZyoW/mP4kIH18IwJhdN19oOI4vJSjh5p
TyqIJbwkSgF4dKoORRDUrWOEI6mGv+SL4BgSJC6d+nxFT7oeEHp1O9FD1THsN+L9fG4/CzYnYIMr
FTAEEkfUAF9lXl/JBpjTvnAonVoc8C807+8ho1EkzGCDA7zRD9GHxCwGeipy8rRA0k+bQtjDnWpj
h8i5Hj0YIbLqhtonYBjEakqERh+k1wsCVk50h8GXvoJmDNDiQSBTirc4PLFFaMo8TJ/BnXwAnYZw
gQM/FkUCzAP1r5LhLF3rV/1LO8lX4U3Z+Vfy8cR6DXQsBe3dlR8eiBnoVuTX+Hk6+18j3PDnAQ3s
1gsOUrRVIfB3awwJNZ2JpKtWtkAVCzj5AfHZuWTSvSpeaAcw4PEm9KkaHdJ9/AHjssQyx5FUN6hh
FMCIBW8BsReBhw4bhogS1hp4HEJRwx2RGP0GkHjrcgBt4Y0fQbXS7r+t1m0noPKHCZ63WTEYbtRq
YxlXPAz/Itd+98tJ5J/NONBzJy5cHEZuPnaiiXMI4YSGo56IHLuGR8lfzTjKahziVJEgaoq7UgCy
4iQ/wr7YJB/dLrhH5RT3KcJm/y4y7CnzSCsaB/M4f9JCiGvB6KWLtsuk25Jb+4RNWyFddFLjwAtN
/Fvv0OwcSjRUbUXwcCehxk7c4MlA/l5QNAEZ+DT/oO7nZm72igrHEQ7opnzqL/F99lA+tWQc1rJd
f8c7FGtf0ncVgovXn9IdYz84TJEGC7F+o3gTFQnPuNCZgTXYAJuBTg18Gt6+ArFp8uRhrdq8HWtk
3kCWzirsqPbJOCLDPJLNPugYaHbud91/6Q/ZATne8AdiAoQG4wcGlDav9T2zNBvBtNf4AzCk+EXe
GvjrcKWw8FDx0KHaoFXMN7zV6DXgBb4BSraFMOsftAtNtqX8eA/YrHoGYmGeCvcEUQKuLrnhlPu3
AxL1akQE2Zv0A6y+K1yUJ1QwXcsJvucPHWK34kUP6aLTKL+YihMduq24CT0Vb6WV+taUa+hTDtT7
9oIMIIDn7LlAWQTWC8gmB7gz5EjeUwM2wEfsrKMtHtVkJ3nDpvMiAfCgiOtvhMkiwyE6sHEntTeI
WSL2SQU7hEC47xbixR6eAnLqjnRPsVIKiXQOpMhRF1/UG2i2wPhOk02UYQvVBkWGLZcYuMqd9JVl
22ozvjMF51QZwD1tV71Oe+uVeaVH5OYSm28EGEP2IrRwetXeQBKCEHV2sWc6/0vLX8T9/0fD12VR
UnVDtyxZ/eeGj5B9A6JLHk6y2Z/gLIX20sfQvB4N60VeEKarCLWuN2gzIJsgGj3CSGoWxe8Fq/y/
nAxGCP/jZCRVBfGM6aVo/P0t1OJ21GurH06RTK6Q/1txG+YOfoioOTcwbBg/bHh22IExrwrOZXsO
KOBCs3yEPxKdb6fzh6PEH93CL4OhP40p/rb5nw9Fxn9/N6n4J2OLf2tl8U9/9e9cMf6/9LswTTwi
/g9+F/lX9J7/k0+UpN5+84fjhan+A9cKBUsnnJ1EVTfxNvrD8cI0/7HYWqiLY6im/frqD9tSVfqH
oeEgJRqGRnNUTdriH54XivEPgy8sXFfwkZLppv9fPC+wvV+a9V+aPbE5ZlTsDii7rJuy/DfzpU4m
uTFTVNpCdZupZlHYpr+Ko+zsTyHsRktcp2FnnJoY43o9HvEEmkzea4npGjVsYIyqp6b5AJmLCjVA
Gh3BktTLOp2yev3eNhm5hET+0A3SDmouXWpdVnd9Er1XRhi6Aw4b60I1231R4FiXZh2JQ1z+1oMe
igdMhZ25QCEY/6Vm244vLWibg0hqs+yUfj8NAUUFGe2MDCWPzKA6q2RwetMcHOTUH3rQWq5YEK+l
pnjESQTtfxlcTFXFHwAJqrVAEmDdjEAu/Ab2e9vdCwxatQXr0ohwdMeYFFYwuaJWUVDml4mYQuAE
k2a8FcKIckEm2UGJiUYFSoo/qbwiGDwhQNqh6xGEltAxqBcdRpU6tK69xpj/GJlYotNf/vTPlii5
GgDxfVfE9HFqYtlyqDlWnBkeZuHg7gTIAhQbucUjYkZUezdDLTmphdW3ryFKUZTZVkSzr7O+yY2s
Ktk4ZGmCSIB0FoNU9irg92R5qicNj6eyTID1teHRl8b2BC/nUHdA0KMovKNCmzpyoX4EatieQxWu
opHo1aYIxKtwzUIJC/kGwRsFQNXNusMMJfQjcutk+aN4qbqfuD1bQJKfBygddsZE2FYM+bNTDYMJ
NUZPwFxQWovmk5p1XjYb99NiOTthVHGu0ksCAd3o0VXQkxQj5tkI7pq0NbZZK9wLCkmOqki+9ApY
RD93NSxTq8Ijdwi8yMjui76AMStJ8yaMYoWKDmUoyVAujQk8K6WubPdl+ukXFkLtRunpOUGhNAw4
VBhCA0JWeIyI0Ky8Vi5hiAp812doTkxBjgE9J50jLdI8FcBTt3I63bdMbmwFZPDWNzDOkPXyIMF4
txqfFIcCL2Zs0GrTpgFrpyE45QCcnM6fOvC2+nVIivIZou/UgOROIeiUaaG6vsjo1wcYCORt2trz
Yo1roM1N8RmaSDdsWiF6SsriCqA5t/0RqJjcNK6QGs1aFjV9o1sICEtJDj8cEzcNvmCuCB0ZCDV1
43A+6QyxlEYeuh7cso/w3hzI0zYG82l2gmhPsoAdIonmrKjOhqn26zFfcvoZ0vmyYRzAnbskxyma
Z+mAdUMWHiKxeY9mHbHpSUS/GzUEq3uT4/4cTwhpmYtUX9KW94IZaIe0ulDmME9JHMIljZG+0Xrw
972BmGoUb4esJ0vby56kIschtMGHgCdO0kyhZ83Zp5Akp1ARYMuDe5J53rBIQnoa6maKRsSMwEuE
bHWSlOhaghwB4BXrzjipJJsGknpah/RgjvJfoRYUYcChuEO0HloDPE/VvsRTtY87ELdpgx66OX/m
UGqQfdePzDVRxAPYiiRSe+m07jsRA8o7cqsye5psQxNG7HbAbreqQcRmqPfVUeF2qcAJKNt0wHAU
KjbtQZabUyCJdh5Mp7ZCYz9PNMiayNUa1DvDYmbmV9IBqVpgOhJw876Nj4ICClXRy9CBJ7KjMITt
h4T2BQZ4BIPDAS/qaQt3bRMHwNeEQB/sOK8uYW5MWHbCTUdBduw05aimdO3g9gVmWKHdS8q9WBqv
ZF/Rp8my/SA8p3IHMRJSiaAiX4qnOpT8AZzLnKgXwYL+1CpT8JKgQ2SNZYMyd04fQZEpFK2XcBg1
B6wLsuByb3pjXb0HlXzqoxDR2aR4MqfS2DQ9ackwyTeg8r+lohgulpWjxjObD1kv+K4qtOa1gBsf
RNngMXG/8+fufgQbSSVFRHa/boedRT8u4SlvJwAE8HlBzsb8CaTIJ1nUPZYtUGkt+jbbsfXIC67K
QUMDXhg1L1a7lxmgQzPrL1YZH6FJ3ANUuG/F6ks1CXejPmtdY8A3OmXIi6au3U3jmXyha0owHjFr
hcsilL1jmiPakJ0XzGLixmAySvE0NBHybxIWJqE0H4HsIDVchtAmEDARVRIVknBQEuZMSTG/j1Vc
erMUfitzMR5i40eaA7gY1hZqS2VjNonlseTksdRdDAWhjQovHD+e72EJLn4RvtORSOcuxNOmniFk
Az4ovGjQzrGFjKJmkLQEy04doWbG0mgrhdTbehyNazBMWxnIHVIrEKJHDVWFtCMY7wSySOJcHRpz
fvfVfEFQJU+6IQ4nq9S2QZkhSFuO5X02RpskMVNPVekNdJwAzCjQQGzmlwFe2jprmGOBoYCJXlMv
asTyu7Ry8VAniKApIBHB9nfveq3XuwlpTzOT42Plo2rsm3LnaR1zxBQYR9z6lK00BY6+bxV7RRw+
ZkU7iZTpnxRcizvV+uiNYHTaytQ8I5apI0ASWOVFfido+k4KGG8ja/5K+u4jhhTgNXDRAFnm055O
aRcHyIRAqwG0qF2n2Bptwac6AsoIJO8sDQBOK+z/CHGEjCmgpsxOKVG8HUOjsuV8ZmaXCJD60rsy
YyzE8VXHF0L0UVt/CCkEgT6nO2vLMT7WKCjFuqDjAgIhMIzDaV0mS+wOLdAepR95rEtw7PrRWAD+
naHbEzI+4QzqLCE1e2KGP0vTJlFQJs5LdIh1RTQ8mCqkB8MkRFkGAQ4Buqg0vTR1kNnUfJE7DxIK
mSGQ8FDcTwYMugkxLXnumRX2KUj/Xn73K6alutEZx6AHUao2guSRjgcfprZfUqCNhyob8NtKccfQ
uBKY/pVVgneov0YDBeNCKh51tXpryWhukoZhJFAV3WlJdxdteo3aGhUn9d6UBtOmFvUcRhVU5h6h
qykt0XTCXXCkTrACrAcnUJg/oiaE6x3nJ9KjYHo0JKSkSH2SW0l2gdgTv7m9VT+Vd6IveIVJaitq
odtK8DFcs6UwiteV0wWL3kwxf4ZDLMPZYmKUYrAMwTiwSwM0aVqSdyyTyivhpWCbg2AEgFWCuJqO
LQELCPSMKb4ckAKbUNXBSM1HnniWqIkUZHuKrhfP6YhTSKGYaHzo3bbXogEBUZmeVkQlTSAGKeb4
yVQq8RzjkyZY1yhpha2CWZytSxO0IphMc7PPYnPetVPU2/MMn3ZEWcGanmY6+hEpz9EqBoBwULQk
CQFlIcZ8uIjxkCmIAo0R4Zy6kretD+g3K08k0d9uAvgTUT5EX1CisapHEyobWuWNAqIyRn6VDbSk
xtwE26vUpLeNyYdAJIswXcAaN86YhV+ZIBU7HYInmmn+Q6SGD5EPGG3qaxQKSZGTfVJrsngFOm+m
H8E8XxbagnJxBZFk/237tiDGllDcuFduHPK/sMSLMHagJlHRLiL44BqIDQeGFBX1hL42j1rR1Tqq
aJ1a7hhFoJkva/9q8199NvYkXawE5MHttym8o3VJ8Wj9b/dy+zu/kvBr0kf0+4iIoIr8eUwtyaCy
/95uieFtoIuLE9if3/xl9fdJBTo6R5UJju73rwWBAn4QFKAqTIKpX/v9v71KKUCtkvK4vuYVeJsq
HUnIP+/Sryu47SopUT7LFMH6deDbZ0Wd62AME3PdqBQTLI05VYsshHZrCvXi4HD7olhawG0Nhj/6
gD7D2e8v6pruhuwJAoTguCglQ8bXpZkmFd5YA/VStbkt/DjfFwTznrTY8y1d3V8Wt88sBWW0ICep
Bpl09tou3chLBaBbcD9JOiJDQUmcGF0Ggy7mFZiHLH2UlwdKZa1Yt0tB54ZZExcM223tb5+pqrkR
477zJoO4ZS9XWu6BA92pEyhQvHinX1A2fSmM/IK2UZk0sIyT0QJCyrmPEPIBmQzWfkHM/V7cUHLF
UmD6/VmhY85izJrnL8W5G0gvmFEU94fkcMP3/f6870ckAwtg2Iv1YGeUzLjxjl/ffmSF+n0o5YVr
aSrYriCoqG3dvlEMhK/kvt7cTrhc7vVt7W+b8jR17qzuadEHzUIQaDmDtAHRJVRNvUvkuN7d1kxe
2V+bYQkZzISfZet4ue9qBrtdrZbV7rb56zPanQ3P0Uu2d5M77/CmXt3FCC5kLUgQ91m0Vl46EGSF
98jLuckBNuPxedyRndpOLk4FtoaMnNMAee2QG3Pv5t3z4Hrw48jnI+qCqsUUHywy5fPWv3p9sssO
oKg9FGMc7UJq1T2Q918Df1i308qbd3jDrGrndTnYgc4ZbNBdUtvPsbk+jHgaPOeG/WwKrn6ePvmg
szkgBKcrYlZz8YXnmpCgW7/yssOzD1mL9AHiTN06NNcAFbdEwRfOTfIIAS4e+4Yd90P1eQXfbzev
SYYCxkdjyi5qu7SuiAisQ+7FpKy5OnRHq6Oan7ktc+YhslBon9yeKRGded5a2gvSG+PbOJ1za3Dm
qEUIBZSp0/pOMbmi4FJn6DPHmkAS3OnYVwbOOG9FWSfIOXFsH7f4wEmJ1Ie7weWRwOYagETEhzTZ
9Fj+/uSwzC0EQgFjoMSP48cz55EcOtPjNChk1NOixDq4OoPCNh64LIDNVNyhHJmBwwqbluoi4o3l
A3pESAOhZKCeQ6r5wx45VQRXeQiEBLp1NJkwf0IxkanEIEerb6Q3sAJ8CpmhHKgn2nVyHVp8FSE9
QNlFoTk/EfwvBxtPSKnyFIoXJKVhHWG7zNGLBsq0DVonQJCVsqAtnmfGtWMXOKi60ixAvqxzdIAq
+id4ZI1jXs1zhUbKOaUugQkY/2Dc5Mge/Z18oVirVbYPxbP1kqdpWkdPyhkdTiTSUTxcqff5UUZl
8xjuoO6uEJNZDQ/MMCXsQcwP8VPsNiRWB9ODT3CHiCY3rP+ukDt+4+5k05N/T6+4smR8R947Z3bD
B8xakvX0sWkeRNcZ6VkPxTaqj60A8vYbswcZgcS1cg8+5SPH0G0AIZ88wbqrgxFJr6N4j4WDHdnw
ln/A0WS2xvOa16fyGMrom+WPaXkQtj8qL041vPbbEWVzeWNg0rbV6DHwA0HVkBbdI3lbAXfJFMUm
xNHSnfIz/iicOcWp+H2pV2iUcoytCrIqdrprf8q+SrhAT1KM76lHNatERg+ZhCe9vFgIGSTlg4QN
bXVp8ld+ToIfBV7uh3rGwo36Fk8d3jONdxzfBOiy05n2yCPr1s/zTvz0FlL0C7mSN0Ry+3XP5B19
7cahIaXzJv+xUhtfqeZeQkY8P3PseKJB2ukPj78Ev7dI1sCruKjlkcaFPlwIu5iGxpM1r/l8DJ+4
OHbJCxHyYI3mHrGACqIK6rbQLwSXhj/Px1xFhgvuILSc2m2GvSq4dAaT/CP0zOW7d1pyU2+BFVnC
AU1fGmVq2Eq5RkqYD7sJytDCMtqlt7uUJ6C0H6vywSo/O+UrrNaehZBYvS3qrYh0MYmt2mWXUXwQ
6g9wjCo70Kgc17hwH3qC+x4eRC550jBtpO5d8e96aGG88ll1SSYk1ca3Kn8V8cNKizu5PJrXWQIV
BOyIJzJQhOX9lrCNieNtz1w8lDx2ERZfzzA0i6emcYKaQAwpJDourrnmnUxcJE6RnqRsvVY/TQQU
3aTedvOd9WaeecKAdLiv/fod2eZzuzpF2Op40ydvsI5VzZIyZEKEtvqmJeu6yazzoDrvyoWizYpC
K115cgBoJHms8TgMr99BWqYPpo99pSlxDE/adZ/0qyOTosnhR/Mu/9HYcDiVQ/5EnmlyYUjBF+NK
AyBBIdZEwjcQdloPjy1aTZ+iWyL/DXNATYjJTyggX5HFOwJ4pZ0ASEM4lI5e2dEIOZNxN720uCVw
D8i7kcXwZvWlg1ETOP55cgf0PB7oOaMDDw7dAu6W0T1yCmgqMrNeo7ZK4zVHd3JRX54+6X3oSkfe
NWznTIZFfyPtkG1h5MCjvHeiNXwCCthPdJadzeQehTvmZyGjlr/IV0cH/WwmjKS0euFRbb38R3gr
GNwFt9/xsEjjyGcd5xvUpyHVEpeCCXh7Va/C8Xv0HfGTW9fZnMWEPDEBGeRPdh8/k0mh29Wi7ezz
5q/5lq76dngFRxJjXRyotr0bbw53X3g0Lu1qeEGe5M24MPzxHA2PGxS+D5+seAjP1MsoQskaZC1y
l4zDDOwiD3oZCRerDeqrwiMgOaR6KJbld6VMizzHhs1gNl9mnihNi3PNV9E6OzCxpzmABeBxKNwu
Qkn8h7jktfj5TstjuMARYNXuqgPjl3nmKVkQ69YzIzEi22t8ey8Z+2M88J6NN6ZhB0ha65BKLPiD
Eg8g8SwchUccNek0p9Vz/DSuP7kJ+nVc81y4TdqRO84q189l0fgX9Ybd8p5q+9IB8gN388LwQqFf
K57SJ/nKYywODM/+1Ti2iEWvFfoouD10Wdwr48jop114y7IDu43fwxxDwh2VYUQcpw1HnD2GMhNC
IScNpGAJT7hOeO5HukryrC69aPPyyo+JUTDPQFtiT1cZbPN5Ex148HQ+6RPdoLTjzaNecuDK6ANe
GNy14ytXoeDoQPJsxRjKnUWq1mkEl0MZb691c4gYUN9YkPGc1nSowQPNPtsC0DQuSGxOvEY8lxw0
iBu+59q+YZzctg4mM8QKKCACEip5bNzhDHGDC/0/vxqXRqqPLs0s/eG0GPw5BFPxeQOfrvTvmk9e
ax96Nn32vGXIhnvCiXFo64gQLfrsdisc+OWkQwi/Lq1UBayE7A3Kf4qIIcaWpPFIsKC6w136Qy7e
JNoL7uHTzN40j1fyByGJ1+6RcbOlT63egDEhjz7ccQtwBbiLpzWYra5fZ1vMJgIn3/sdYP8VOnOr
1qLAy5Nc+J+ZAWShOwr3GPhGm5FbjMBJaTUHkh89uRLYGPxdjY9Zr2PeEm1mhSn8toVxC18Ik074
VDh06A8l5YN0YUujhX98N69M0pEHWdE1jEsnJ0PpXw/jKTAe8Sx+wdJ9MWJ6G3jwItkAWNEK+iEY
MOKq2bZbBGoOy82X8luI5iJn/5xmZBZdwqYSPbi12e+x/5QOenamizJISwyf4w4QiRUtSYByTUXk
leF0YDdDFMM67Vc1o9qI/DgagMcSn9ejbu1KHiIFEcnzffA0J5zg1X5pBsDRS4gKHOkxgHI9m6ew
dqfpjshcHDwZ/26aKxGxuldtUcFGmMk2OsXgW1Cbx6I624fZN5gC4Ymh1XiMmVHSgANH4T0NbEo/
xDRLAztU9CPE+p+0WYZz4mzabrYZLRtUjOo2rz1QHyJ/ADKob2huhYbIVtz6kLnwHt/EqjuqLmNg
nu9D89SyiZv6SRIxQIF3YeuK43kenVxb3wuPde3S0ooX+itawIjYFTnt0e2sI8AeTisqj5ALAIJ4
ANBnegG6lWkNxkeStxQFmWEQrYxr8cuMPEWEyPww9HtOmBkHbQv+NcxJ5q1bvBJwJ8f65gG1JPKO
BOmMGE23kU6ooRAbIGUTEggPDFBr5Yj6mBzY2aH5HP+LvfNYclzJtuyvtL1xowzKIcy6e0AS1GQw
GDomsJDQGnCIr+8F3qrKenfQX9ATJiMyMwQJuB8/Z++1m98MiKFyz3QPTcZ0bcVef9TeqxU3pb0B
Kplgm6sPYBkcSmMWZBP+9UQMk7JK1eFS0ZFufXNrf7p4RxozfKt0i6yw2azKUSZyH9J4L9rnBMTO
PuCIuo6y61QfeCmcXfZeFrvB3ptiFZNAjBUJqgmWkcMEYfhe8agtPcHFtaWwrT0uwBakZxYdVQoS
49S8EULHdc1GStXaXi3EXczglp2yBFR8hiz8xS1XxB43cWwD5uFrC/S5M3QSgysxmqs8n+FEqG9f
6DeN9OPx7NMd+mp/2absgwsMnr3uxGLCmxuaRMCesCUHaBAhQp/6E81Hhp3NvUo4QfbOcLfaM2lh
ehKuVRqIlC4ZICJ0OajILI8sg9qzGIn1tGutHQx8LMwKDGsGtWfHuKhvOCq4hAZuZfT/3bcDe/MC
IiA015lCO/bbCXFJQOF57pl0i32svCZcNmCwjZNSHfjMyMn7ucD+fia7D1+tycoPJ3V4HYS+RPmE
bafzGvfHsliF3jqx1MpNXOxn7xLTo5iQjbWK6rK7b8M7V/1goM6vYkWbMt8GVM/WysZEjoFt6Txe
Eceuw/OtMAHOy+Ho3T1z49hXV2yyn+BpvLDhQY9xooOpHmI6uyTeo32VNALYdbFIEb1xjA3KkA1m
ne+AJv21gxp3yNkGF/mL0uG0XfiPCHOw6HbrLiRMrwAHpMZ2xfy/Z9hzL664nHFSxdWGXHb4ynCq
q3eS9mgaS/gNbcDJKVxR3qPuceuluPrALBbGN4FU2bP/biosGUg2ASw9BCf6u+Lqwt4tcXUzWNuV
pAwzjHwg58yQK5Yx7d0/utcWJGvROkQ7eZJI4p5dkbfZlLto4+hHv2V9GfasP1wKNh6kOe8ANW9l
HwUccgbt9WGU96Q5Bf3jBAVUekU4bsLwzeAHoKMLnnmRmRXcDkQHRw2y6F36NRGMep+/9e9VylF+
xQ7MKnlA/4hkaQQfvHD3DWnSqHSIcVjUn/wZ3qV3+lN7YRDTEFibLWhGW/LOlWdkDz6q6X4OgApi
Tzll2MwJg6bThvDggxWjQceGorHHkrZEupDrXrMUR+LrNiOpAUu0xgv/fSIeQhxDVjevPQYaK6EE
7TrnJGxOwXZ6RGkKSMVFTxTwishdY69mYJED/ZxMLHu/jUtqZc574Lo+GsW5qDb3VLkzl8W7u9bW
rJls5l71DG4PIfETTRZPpzWsnkzBCWNP9mL70uKIIKyaSTuNO+ao4ILAX3K+2sKQpUbxVxYgBKC0
iN3WySGgoHfvlMNhzHaMMaz74FBtgie92xINmmySeCVozN2xmsKbOxGfPgfBE0pkbI1VdnUBV4bH
kOUMuuxCOYg7bUXHm1Uh4Z8Nx4KQp+ADj6XK5UPUQb7LGf6s/Ldqo5KZh5Eem8C+3Jgo6PAiVZcH
/yxW4dG+U2gpLOy7wisOBDgOD9G2g99FFaofs9+B491dNayGR6AQa6tfBtMrMabv3VOLW5pMpVX1
BPWP1efEmxVPRxU9AkZRuHun8kW7ErhUnMbkjImOxIq6eeCNhv7L6rEATwVWmPg9jOTKti5QYlBs
bYoTPpx5TSyWLmv+uWxRFNpe8xq/sIqqb0zIgg0x4q2xi2LWb0La0GEsKul11XsZPUKu4S7WrpV5
GUtgS/A78d39zrCxGpn/Qq136AVzqu4MRS7dUHXxxtGJ7Y8KQZHzISYrEH3UAOUYCc9/zj4+haJo
FR8dL9+Tf50tmx12s4Q1E20gCSB7hZ8l2GWWwXEeFy1I/e7Yv9pIEKhpnZfsGG0y0IgdAXn1CxqF
IiDqBNbXnDGrHBhmcapipMOozUEYRBTlors3ndV40t0lbACMeSbRacDg213ebXVwoPYGgS+DwSfK
TU7o4ytBVLMut1uUnu1eJu2eVj8+qvnMjpLEi/gmoB0JgOxXymlcf3AVENZF2ZttGNuM8TtBZ2C/
vfAcbmE3Qqh7ZVlIbOYmi+CJcC7zwfYIsLbgA7qL6BmzDlxD80RO6Nu8epMxymhoYayH1+Q3eiEh
hC4M7feV9iXonqzcbTKCbV1CK1ebYzK+N79pSbohignWcfek8OvAwronSg1BJJ5fWnSL/KhVGIcW
DKD0BhAVc75tHnrwHXaMmdAH0T5AAUSFwCqPoqMEv/FaPuCMajY9E4yts6PIJ/pq3yyza8SVAeeo
/CjuaxIiSsQ4B/RPNIfcc3hnQvbIt+mLw17VLzEsuvbC/45zklJ2mdMdG0MATyBYrFsN++itg1e1
CYz59BI+S23T6StEs/GVnDDJ8dmt3spnWqpfbXxPpaVsMvPSgfA1z26x1+AUDiVjpmnL0pHsXVK8
4RfKXX/WXpw3dNObasPx/sgtCYbloX2x3kJWUUbi6yIQSGU7MWyD+JJ0qNcIjODk/sMrwCmQXDm9
+BEQK1vzaJCudnCfbPAV8pR86Jx7A2/iEiFCcw0tDmeYx5CgYLz8QuTkZ/HlnuD9cLKnr3GHXAC1
gFE9pNzQ5EwSVeNRqvzE7twf6aOLezYOXB3RlmAiZyPuhvIefXS0bzHx/BJ48xk9lS+lN1dld/5j
bmwDVJykABJAPiQry/+pAEPN9j98D/0jeZW5/uQAzvohWhcd7zY40BqwURl74EpY3BZUACzA22gj
P0m0WUhuH75qWO5bctFacoQ5lsyv45aVJLinvD25Z2Agj/BJzon9OtFGW6smmX6SLET5cAUO9868
KrSZq76pD/TYnj8YAFnzavscvlBCkfSM0XVpF6x0zoXMRLCtJBOy7MsX+0ysKH3xO4OVPCFZl7oh
Jg7MazbZSbwM39gOinfjWjz5uw5s40u0Hx65En+q+CJzsqPiZzPY29dHkzC9xVe1jJ6giZ5xXk6o
mc/JXjl37MhcCv4lXbUkh24AQRbL4D1Dsri4mxFFuqerr9PBWlp7ijO6G4l+3/bE7Pa7FvN1oRxb
JbgE8wAoyAbO/renoJHAGtSYlJBokgPZ4xFQW9Kr+3nSNHYK9mQhGX30s13sNn2qokOJjoeQcUZY
4exrQSJBQ0YHI8fK348Y+f/1N4Cw5wnXvz40A4nuQX1sVVAo7Tydu/3/28Ptn7ZmzFcaE+J7jQEn
zt/+f6LX2g5bS6Qy2GkVq/rrIZg/vH3OL3tK9NARHy6aIc/iOGx34X/807/9z9vXEAWzoj9fraj9
Yp0mzYMQzh7jaugxqN36FdOi20NQzd/j9lQwsNe821OQHDDebBWLRjOEhz//XP77x/zzOTdQqn9+
idsnb/8mS+toy1YDyOVf3+r2+T8f/vUsxLy6/NvfJGaIuL5ha/rzF46BK2tx+7jA6LDQSoxLty/x
H9/+9mujCCUgQRm5rZqAApJ7Oitd6aGMovk193AjEqlkiW24rrJdLKutEHYIKRzkpm5UpyCbaSkx
vasJ/0qiUI/2D43mbruS419CarsiW0HGCecoS8zgTUheoXONAuXTSdpTY+rvLmToMUdH2cKprxUy
BDvjJTRqYEGMLFwszJyA6P+MCjA7tLzgOd14otfsbGSmzUlK0oS3qm3VGllB4uPfNgQy2ZAooZ6Q
CBytu3as0eCpj9iY0PokEp+QOTwZ0GbJSosfMHMeMp/yTCVEVo4rQvD02PWglR2DKrnE2Ss2/LVJ
l6Pn8AZBaKc0A6Uibq2wT+u1C3SsDKO7sMlACNqsXUZwmT5Ux9zbHV4XESt7M6ufykj5UK3pHmM7
tPfPXuIABTcaoBGwXLIRa9IJ0KgAbS2E7llde7I7jQboRFPHt98H5KIgg/ILUjMoO3UpOByhjuQE
wPSVXUS4MHMQ65UmDZ2il5jlSXrxbQC8A7zdUv9GSXJSA/s1SJCw6t1EcNOXpu2DPv3K+xo0YT5R
BITk/WXdb5g7n4yR80OnGnJTqNOM3IzmsK6pQpooBMfpVkem2+Yv9gj5u9X2NYnAiEkgFDFnmfzj
EOnXppYkfpKN0teoo/L9mDARqsm2Vtt1Rh5w3VvUYiz3fo2q0dSfOncjnUdwT4QhE7/diWmjWaCZ
6Hm24p2X6bNB9AeW507T40+TaiudSc8TOGUd6ltJ1yPjNTNi7aeMu88mULF+TSbVHnt8jciFV2y0
7GNrYw5UagFRZcJ10mo4ZJDOQn00rFU53FdBaX5NBIzUvrhm7fialTV9ULejm2qk6IzyHy3Aeht2
ygGC/2owi3ybVPZmyGiDCfiRoMuZU1NYxrGCQ7GKvwts2Tqm/iDrn0qH3XVsBaB62Qw74F7HAT3Q
qhFzZF9dEreVlueoUd+mEjRHpTvEvxicJzP9eei0Ytdk03tiTSwpuoZWpgEmaA/KCm3gG2d9pk/B
UktRXkY1OauG+cOV5Gka8Za989GO1p3PVHqykWpM6vA0DPIgsXPXVoVyV2Yk+apYq4MH/Nv7TCN3
tYJMc8J+fyWkJaOhk7pSB5jWeKXe6ssgMp+MzgGsJPSP6ks13N8qychKLHi5BsDkoQ1IVWj+uq/4
4u44snlJ/9CKiGzVCvssVBtwrudJ9dcofP0z4teDG7c/Wu/qK5/DAxjSJ9TkNUJM1LdjBWBRig8r
R74wFNTRTMQmwP2eUqtMLUZCOYEAj77R3SVq4WCaPiN+vtMqHElaPbprM/B/faOPj333KjSWuUod
9iK1LE8zmG6Ho+agRifwLs1+a9tftm7PLu449zXQ3Dk7Xc3lr9lMD6idI3QMHAtxg+J3LIgCs5qX
qON0kek9wG8UvUysGXakTpV45XOqZaRnielcKspzyL3Jq4vl2nIJ4FDoyETqzglGZpWARboufh97
7QXmAD502BwbVeHEHIUCcwKYyzYh+8ZvYGc21kk42sGKdDxWowrxM6VS7YNL8SPr8ttvmfMIBpDZ
3ggndVWZkb0M7WBp6/6ywxJLfCB4SFvoc0nIxAWi5t51uvdiYvopFNqeCmvPtk59OmZDdAnT6l2U
zVOV92de8zP8LuiY/mroYqamivoSODS9gMDAZr5k07RRyvISmfDbQODDubfhBPlZ9GsOD0YxgHAD
qEkWT3jRTSNBGpzSkVcT0EQa4GQUpktFSBRdFoHCJsklqky/lMLBuTS1v6ZFe6tKq11gJp8Ji/ey
NUIQm8SWIg0eIHdw5Gf9TiusuiX0NEThpFy1D00X/baRPl60lqt/ClCrm25PC4JdENlDsc4cGdEe
BF4SN9VrMpQ9zv38zrgYdEIUArKC7Edkur78tkzGBVX4lrafVjhxq6sYH4tRJVQCCCpC/b2e3St+
fQ6Gqjmjrp5VpTTUtWLkZOPXW7+Hke+32bMSdp9CN0r8yPOoa+7VwaOTWYrhusixVY79U2RBK1OY
TSL71InWDjnCJvTrEbCDg0jLvTLY9kYtTMbAiUIkAx3zsqUJ4qDtHcriYuTMvpDi5mCK+xd1gFMa
mc6uLvyZbUdESuSKF7VWqdjVnKu2a2mE1MkjTJOvQoZe0XR7AF9DQLO2JNmPQBKHcMgEBcFoiSPG
6vXYcvoM6Yh5BQEjS+mncpebhbbsm6Vh7JXuaBs+4yaVMUPgu2hNhnSrJcI/BbQc3QzRp22MX5jS
q4Xa0DLKMlq0koZ+4gDWLsgtkp3LT8ucJM8HwDyVRqO9zK9dQ261NImEtxpaAI6+V/2JBTEahlXk
KwurJg8lQhzmNV35Bbxk+/8tZXkbtePjWP787//6+M6inHkXFKev9r/+x8/tr2aDrWa6jv3/tJQV
/d/8ZLf/8E8/mav+QxO2jcnMNGzxby+Za/3DMnVLs3Rbc23dmv2C//KSGf8Q6kwEMA3Hna1kf7xk
pvoPw7JdATvKcUx7/l//53/h1Qt+iv/mCfzz8X9ahzWMbf/dS6a6hiEQ+uoGnkXkpMbsLf76uEZg
9/nN/+eYta3M7ciBXJC8sFkjEMHO1OQEdlZuAUgKZSzUJdKJaFZEqGDDUtCbHvUPJTYiT6nGdAOU
DOfFJI+l8x5yH++IQW+S6CmaDdNl+ou4LdqOo4sSmWkOxlozZQI/SmVrJ9FsWZ28oXSMA6zXYyRZ
5bv+ya9VehR5go+9J3JdVY370UZD07DmlUShRkEUoeJVerxBPvdO7zyYJYiDusWQkiCHCGrnGNT0
O2o57AQ8x7UxC+eFb7bYug1PKexsCdsFC21iEwOUWi+hG6uAazKdHvNMMAqms7C1VWxxfvVL07iv
cuvHtlIa9qH8iURL/7gWx8hth53psGkMU7C204bhL2Ae5jaGcjDNcQuV9K2PDOUcgQ+VSO+Xovc3
fq4NTwln+9IwT7rZZZ+Gax3gE26DYprjkXJ1p3XtzjFSiLRZAkmp0GMwy84e/Li6DiSTz1qQ8FWV
BEKjiWeVuIPUkUcQ+CuXuAHJGM8YRXSoS3tCU6bruM/GiexTY2umu7Ele6fSms0gtm7IZmmQJO8m
ZbRywvHTUlL9OHauCoE2mQ0I+dmUHdwG4sCHOn836+ZpJFECpxSK/TSk6eaL7ypn8NiApwVVF7O0
6yMTI0lHbuwTUs2TSwv3aN9ZBiSy6dplGt0DjM0WW5cmnHiTRvbBCD1dlyyWQ+8QhktzsTTNX8Og
Avb79pAr9TEeFCI8emdtPSctydGTO5zSAanElIafmOfkqtbVvSkTHX6EOJuiyNa5iIZtVPygwWG4
FbBlJIyVNmrcveU2qb/RRHEl2x6cjS92OvFNfaUS7mYTHxEbRPHSbMDpJRqDvDSxlNL+zgsyU22T
PVEN/G+NJIStMfsFksCJwESREtxqUUv2qn0vcloGcu72i0Boa8eS7zichm1qtqckmABFQHXAo9ZC
ySl2AqLrASC/NyKnKkCdFuNdGTTBvRVvDUZbWohnIuEC21SaybTTeRWKMR3G2uHgrPu7TC/v61oa
J7KE5DHWfs16SNG2k/Yrco7dtUL8cZMzIbfN+mCBBDxwxw20n4mmNMtuV7p1vmpbup7YmZZmAqIn
tDOLdviXMjT1BvbTWzDi4LfRVa/mlsmeyYjuQpJSdf9YU7oyN658rrqRaUzmwOfWesod5a7PTFyC
OTXkrB8NVVqR6qqTJtpOMz9lGiAsx7L6LSj1tcXRD+cqBlDTYXSvBT5KcdRd0GjEVrQViX0I8ixp
boiUgZLXpwEij+S1TU2k05KyRDD3eI8YoGJyp6PFYb0GGe1p42hhJlMXsGEPAk7XDJiT2LHeyTaI
tn2MPiHMGFToeuqpRXOf6tOv6UPiSbJDENGcd4cZLKn+OFawswpFEEqC+cyHQA315Iuf22GUYe/K
AnhHjorXc8jLEWBVmC9Oy6Ifh1XRNeGmjd4GuuyJT6h5k0newMnxBjV8yli04di3TFtTRpHpjDyv
G5qb17pgpjX5HYlc1pCclWtQYYbK82gH2P2OTAlJN9X6kiFIs1SLEUtZVY5EnwP/mHT6DlQOSNAU
koMVX+pm5iakSemZmDPzFnnS3NjvLcVhSH9nuXAy4wRBEZZNddn5SeyNSrh2q4nzQ/ZaTnNKiiUq
ANNwFVW8B2Y1HRsdcUlaTBN6GhCBIMWHBLelHgTrDDfyarTqd2vg+jEHfsuqReCEhfQl+xlcrMhJ
TsJMjYwSfwHEnGI8upHRr7oo/yoG96iiij+D/2NarbXKSpWM11GJRGCMtoXsGSDWYK3yTGeMooty
3Sk/E0X2OhrCalEMKoqY/iexMV2Mg9ssmsgIntlz1y0ngKl2kXG2Ws2oczzGMfC6NM8+TUt5UlT/
oPV4WAJBDRboiBsU+VINHXoC4GVa7O/TGlpY7jJESZvgwc3ktZK5WE8DhHDDnGMHuop5QiiZZmLx
Gv3ZsFYwa7Gh7N2hLpXPo+H4+y6mNdLo9rDqRwu9XKmNGzjk2Vm1wcEYeik8E7raMrCxgRTmdPGT
uoV+UR0hUXH5COYXU2yPl0TL8OIBuCe2bzq2Rce0MbDdvWMyOkhqKtuhFMZKd9HoQ2omQ9it9E2o
QyKeym0RdTs6edlKdQklqhpUYHk4m3mbuN1L+reW5MSH47FaSYvJZ4l5h9ga9gRnKIGOpE/OSByz
IqsnVUXR5RDd5NkcnhdQi+WqU1FEW0Q1QSfmdasnKA1YpNOzSURJjw523Vv1KerKY2YF5gFwer0M
mJpYDbeJGKAB92R1W4Fxnkq33+tQj7HGM/eOMjon0Vb6NlJ1pdW8waUNws5ewQrCUFAyN6NqwZ2D
fWxAzcuOPOGLKML7SLVRIpg5sSpVdbAJIXIrXI5DxGnJqW13o3VoA1IlIlaQ/grmwHYHdIqQPNwH
g0scWe1wPg5159SVpr6tH5SIDlNoGEyvo+CRkCbyhYqp2lh+KZd9OBRbPN1suUxVhaUdxQy6DGPQ
m2ZJYDsk8gqK2zETWKBTKXZdUgjP6rH38FNmd01EGeCSsabQsg9S5cGJSAFVWweDgmLhGQPSdcTy
u6G7EOAPw/tbDRWawrkRfjMzYKGKu4cW+YMdlPo2mGxtQuBKYkUQjGIF2b9Z+WE7kQeHvaCrnW+9
HWnc6LsgCau/TAe3Z+ZsRLDxDtrqkHtpIx8G5FB7p8PiWBU2SvMZ21TqFsERYQzcl8tsb5XGe5zQ
m41z2phGaSxqFrGtSqtaqN24vz1Maad5eCs+QN8ijhXy6z8wxmo2v9tQUNFlMRTIxNRtZ1mNNeAE
M8MANWvkMtTpkhxnmVNuQG8xx6jMGe+b2OwDieA8rMzn70AZPSwyny01+IKsLbiH8w850EzkdrSg
k/oRlOJOcEiUCQPt5qnOwP0HDVnDSv3kJy0u0w40vSOccg+y7hgXIEBuHwWlc8TVx8DS4EIco67a
357pM8nr9uzPQ0aohFFGdJ61vt7fHpp/Pxt1Q9khyaqlHyGemtlr7tXw1fgA5TPZSdaTvHPQs+VJ
vMxj1LKFwOvWUr+uNbO83H7cHunZJkRHQtposU9nXNrtwejxSy3+fGwFZN0HvvUyzCMSc56ByDJI
CYCbb/uBzJRFfQN5u7Xc0QatN81sBzLlDNG+PW1MXt5ETYfl7XpTtRdNamj/Z9MNjW6QULenqWhA
dU+Vs7rRqm8YbEd02Jz+erx9QjOLy2Sh58z14S2oYH1xfTIJmp/9eTBmD83N1GSqGQBDIimmeaCj
42jcGxJzmpgfbh/WY/KjYuX2/nwqKTGGmG5HnZXnc1gur424vSy316rRxVHokb/WH/MaSHYogOX7
E/NsZ4pzdik9PNwemvlZ4/xWM/Ur7IuR/QwlUQJLnqycSpKGOywdip0tuVdy/+fBrZN+r6Y2XCx3
esqUUtmXYajsyV/gmou4Pyu6phPAedCEPDgS6JNqNT9ElfTqcuqraRPi27l5hvzZM3R7uLmH/noG
BZ+B6KSb3qC0b+3sHro92FrOculY1ZrCkbWPpgOrOuqjuOI3taLuTJRNAHN3oi9Pg/bq2v24vv2l
nG92o0Jl3lZQts1gYrrdza4wtcBg+8ecVM/f7eZQ0kaHueztY9kGz5HTE005v0e39+L2RsnEyNZW
bj+AtcN958csORW+LTvSrM3tnfnb9dv0oA1K2Cdz2u4/r2mbPhFl807vyFBa3i7kgVUDJedYNdua
gsC5vSDs4/98qW6vEtZ5iVAOeO+O48RfL8Htt7z9viY5mPs/vznLdr526nCXjXJVyhq6tWp8F6lD
o3jIUfa12r3Gidg2yQAVek3tbTAlVyfzrQkCWNUSO24bI9UsnpScCIXYgVOqTxOyOqf9UXlXHCSt
RJeOr3WSsMCSukOLCDJUAg11NWfanP48DLOO0Ibp1yDqc82086yJdieyFNUmoE6PxFWGdBqRUFZK
ddYD/1JbnN2UkI0ehmkA23yhEAlmNua1aIsH/MDsmEzazUmHNELxTmjqenLz0yBPcZ5/abb2rAaa
XJBkycmvj14y9TkO0UikTvkaSOIObJ9MboNbQMtisnjyFMLDcK+iJiuqeN0PqEpgWjAmwKdvSQNU
BSfPmuodw3Oz7mzy4NSJYVOQdnMMA6WPLR/jUi8PQd2eWqN3tkEaPlXaaOOYiD0VTvESirC901T2
10Btd51j5xvNgL0xDhc3cx5jIwOolUQH51OhT+CNWbYl7a6/is6h+nLkvjHNU1p/Dfq9M13LlKm+
HyroXbPkGIrhkwMJvWsFBm/HzFw3YdHCBSFZg8ZkkpELZPl2QM9B4R2rH+JA3OXpZXSSb5rREwrz
kAU0DT6ajmJFGWn0q11ydMTgLAdbbkVcXp16BwtiQ1wDfVfHKni52ktiZ9QJA4ZVM0vnbJ1TRywK
VZ88qcOzbzO2awPrNFJktHXNLaExF2XUEFIzr+ySmIaUvQ4YNJIA6ioH1vLUFtjc54H2RyPkY2M5
75IXYQpRHHS9yoVoCdLgk72TqdcqbRHWjYZX1hMB8JypZQzjMO6be9O3sdEjrK1TF4tGirRmMFb4
fJ9G30fV5jYkCIifujYAVRrgXPXQRiHUXbJSemHBhGk4tG684Yb/baIWU0zrhiswFok+iGMVwyoQ
xCx2obnUKlBnsUDuUKrNNSsJz0OTG9MXpb/3OenJFcwCyOHEOqUjGkvCC440zrcGueRtNh4SBlqJ
TAjqMYevvNPOGFWfptp+SDT3zbU6sJzcR1MxiZ1qoF8tKzQTJWJZlUlk0hOSW9eb2upeiyK78lMu
NEnTOdCY5uYoU3wzTWEvz7mAzOzolMxiLE7uNtHtCm9DgO49NSkcE0/dapLMLUNaNqpxJOQmAmph
ohE3MvcSDc3rNPp4Hnxk1U3zWoN2BleJ6F8nLjFznA4Ba2Av2iFBYB5VRApOyludAyjytYKtAOtQ
/2MXjb32HYYSYSU/VLR6UEw7T+iMG9uJ5cDqNEBKaXuBlAk+aUaAzEKEgFpZAVtu5dpj4+RkZ2OK
B5BACpJeE/JLBBXf3q6ok5kuZrI/dE0zrhiWbEfYvfiR24G5qErkogTPFOe/aSWipbTKV8ckW6yU
LjEn2k+LhhG6ijyXlFgLBmdAa1MXHCHJsMtAopwyQ3QZ0XVMwvHQZZIpldwYCV50wqfcrUokxMK2
lX3cV8pR1YNjqEJiD3o1vmCxRmRfGwSPoa0NCRQtmNfRjUd1mQ72mhb/L5UFSvcOkD/3qK0H2n7I
npmF3XMuno6aidPIzaisre7X6FyMXhUNidr4GERN/HCtvuURqeMT4vrOZtoPAgOaL9iDzvg209qG
kz8NnhP0RDojxTUx2BgOxrgMcSXgFCa/OvLBauHGfO1SZSxi+/lTFI2XJqcbmyXMrdXW1GD+ps/s
GojqfBqBY36EBcRRze6PRade0RN8WqqBRxKhC1wixTq3qbhTXTRUqcIAP8owlbVyCwIfjV9IW6DN
yLPxnV9YP2jFLTKKAHkRlmtHoP6FxiizfG3oWB9Z1lbRwLtJ/uUvbY9xXQ+gys0EYqPvP1SsQfvc
rX7DtGde5c8ZsPVPSBcF4+OvE4/FSgE2qKatF5jpPdyaZEXeEBafTD3CHr4zq/SbLebYsJCtM1JM
rKh97aTzw5Yul8bAZBCX9V7L1F0cfyfCGr1+gq1jwdMfYmqyDsC63jgN3at13JiUsmxp3EgNiY9w
Iss5wxyuC1o8qQT7zF8VjnvRZAc8Q2GVoarFm6P2OsugE1GPKp92VwuMkQ6KohnpUkfXOhHZ2cp7
5OckEzHPJF+L76Sl9iXlYL1snRJQi9kbkN9Bl58Kf1hqpvleD3ZOndnBq83EVp1+aodbPtPctVvA
vzGQAywdfrSiRXCn0z9nqtTtqyJ8K9QKuA/C7Aqfu+wZ1k3NeO8L32JYF02eMQRYlaMB851xZ3YT
GZkVIrMEkW+hkgsodevaxIioeyeJSXXcGkbVHxXL+QxdcVI4ha0sE4lkbj7myYSeNE5smqUsaEEn
Lz7Kjq4ut33kx2TWDucxkCZZYcZ3NPUbgrDGo2n0gu1L79bhPkECtBqApEWsEoRrIKLUUgbmUxG8
RMLL2gbzSYdEruwWptCuhDbO8VpGaq+F3X+RDvhYdKcG3stCMkkguTF0l7IDvhy5sHGyiQ4cCQU5
hlcGX9FllJtBm9Q9bTJcgCreM/gC2HFr6z6K9Ats/m6Vmi8J/e1FMyfh3B5ssoiqJMfok5ePYO4e
GTMyY1/YLQL/mOZQ2QWksPiCXJU5hidK2PyD32zwy4Pfm+rG9nWJN8SaF8NhqxjpiW1umYSde2bO
aC2IB36I5WfUHny9El5LSYRE0xdL3zCe6pbJe4nKpLWTD9dH+Mksot6OqXybtOGTusnTgvRdxTDR
Izy790l6NSR1Sx3dGyk/T2P330No7uhUHpWMXPfMnoUT5ocQI/JB8DMclHeTyvEqatMfsG7XokIm
2DbtShjxZ6mbnxMdj1XZKi1rEUfNjqvOcZSTHhHNDhGrQjWOwJ33ZGaHI3WzA877SmfxdoZkjAbF
skdSsKBlejWghyxRVXkiM7xWc3e+BRBFT+NqTVg9raQ+e641vfA6uyGiDrWzZWTkCokO6jQEwtAy
72wtBGjmxHB5iXZYAUrCFJPCA0xQ13AaaBe2BOUx1El1DC13kagZCWZ22Kwj8ZFLma9U9asqWx8x
BsrgMtTXnYWNq1Tdj77MEa1gSiG7TAfbxi2O/n1umHfaeLQhz080Ldy6eMxSu+Z8NUIW0IwGj1eq
knURlO3+9rFKZjCtJk5dz2kDRaW+9RGyKO72t4//PERlyHIhWOmV3N4PIx6RUOtJKqfxvxrnr6AQ
bofgbz6zOVxvOL/29fyN8iGHNjsOawoevsP8qT8PEnkXJj0nXhbzN40HkTZbaYJyUeH+TNmbQysD
OAN0+z9k7bzNmVHnzkT4SSTZV26A7Rtbu2PqsCdw6P+ydx7bkSNZtv2XniMXYADMYIOe0LVTM0iG
mGAxIkhorfH1vc2rOiuysl5W9xv3IJGkkwwXUNfuPefsiTVmcoPoqDxcHrfl11R4yykp5HR2h3mi
k0MhuC4+/Pqoas+M/AcGbkxGLt8qaUg6FSBImmXNOTFNjthuivqImPEKSl8KIIhgp6RcsX6a9gjC
RBbhl7SR3zd5byfIYVasSWZh75mV/By6T06fU6kl+bM/iXbvz+EE/Y+NASieV4SeaSItEGQsnNOU
6LHYbC5f/eOxyp4e+gk/VatwZxiQxDkKFwQYEu3V377/x4NlS1SEn6PDSyd27QqDIpNAsg3gYZ3r
mLt7yLCo9VPo1m3fn6E+4YEtA5QLTYr5IU8RvQ1Mt6yUv5OW6s51s2LANF95ZnP5yvwGSqj+CG/T
23a9B8cnfghcZfxeA5ocd0iDsy1Ar6Sy9TaX2PlLAH1tE0A/pk10Ukw+RxMoH2aTV1z5E9llqs3u
L48BiOXXzE8dxGhX9iBpcJbDu+O6M5BOsugD0CZnLxxJ/2m+X765POwRGnfK2GPIXPE6mk37+1f/
9C0Fb7fLalxfl9dnVbPLIbuFs9OdbROZf9lcHoZ6HJ7m6nHoVgwQLBMyTOfpnePFfEvAoiDxiw0M
CTp30oWVa16jt6zOWZrN5dvLRjY9fo32Kau5E5NzOJwhTF6e/5cXYT4kEOYKY5p5HZefEPNI6AQl
czxl0JODZ69pcfMs9WaI64g111XV2J+LiMXKqhCfJjFhDClBcv6icC3MbnjEFeG2tXeHPgt1XkVL
2xrpZsMquXEEaWlzkL5lc/6dGggizjIRUlWQEF0lKNnLl6rnKAFjtYH82hDaZw9MegZYLhkf11wS
gRgurCUshodj0hVkkS/N3l28654VTT+XPlwV/rnWircfAHVYbx7W0EsoTqJrmr4tj5zaxHmBLvZu
5bwDOQZEOKdIvxe080xKOXJHdY5MAJkaSQy1cOE0EqH8/4lG/keiEXQbxFX/v3OIrxGYDD+y5Q9K
k7/90X8HETu/aaU5WLTReYh/SEcC/ZuvhKIIh/fseVDFf5eOuPo3x4OzZSOIkFI4tv5HDLH8DSGL
djX5xI60nf+ddMQlVPmPIcTEbksR+AhIuDwKYbK5fxGOuNKNKV7D6DzNu7Q0h1jW1ERtSHKJKwBM
oY7OLMvbcw6CpagJYVmDMj7a82NiEepqTfOp7Okd65ai3VaEwuS6mrED0WtkuoF8wi28bV/TnMmZ
tMZZ+imzeug+wMi3tuy3eWjjAIX3cpqa6b0V+8QZVnQ6v++SvwtmfhXICPRrf3qffFI+0V6MJTwH
bPYf3yfJsIufiUCeIFnjVfT7/ZxkBTJ6tPahaRciVaa1riNF9giN1sjhsagKPMZp3RYUWX4sHfu1
DN3z6tv1AcVtwWlucBitvgL+saN5N5wH7bzIXnUb+GyfSsv+Dq7Oe7hsiPSTV1LPNogCcjfJJZjF
dEqsguyqutn0MBB3BB/CKF3WbLq28uq00BU+snxoduhnsYiFggygDg3MnHhvmUvfvs0Wzdiyfb5c
7qW5AeieMURBwNbv1/iun2zUzZU6rdbjPx7WCgzMWkQUVD3IWY2DibRIer9mEyc9lkhHUwibMchl
M5p6wA3DxzmpIHv5PYNiB2YTjF33a3WslXgfKxxOi0cD7XIvjbDaV3aid6m5qcYDn1mpFZGN0rZh
HEQMqiVVdpWVJTl+gU99wsIo8vP1h+MVC8XrYw7o5LxOMUiLIn+S+Rie6wqomCfdegedhRu++Xbt
bf3L5vKYVSuGa4s61kUZHxK3e5jNb3UcfmadjVstxpWVU2NWuUv7VeBHVg6/fAWALiK5hTyMAbNf
w7zufPlqWblxdZ+ZKY773sF5JH2mmxHoji4nYT9ajRZiipkBaOqRjtNhO1mM0gMQ1xvPXaFd9I1B
3jm7S/15qUQX13m0ex5abbEvuHPeaKnaKxGP9e6yqSVTHzeqkuvRQgU0VB0VZT28Xh66bKJo5ofF
ahFd5j6utulr5sPApMFs6uDDMa37vGRKHnnf6gyxY8Va2+egQlqs0MwY3CcaACywvsNkg1Cpdr1O
XD3sxsa9bqvW5JhVGxS83wL51aaju5vpyWB/+O/6t05QrSNlea0smpFklqWnvva4nyfEktSgGSAt
n9vx+sKfiRSL02o0w61Ov2qZFvuwTO1zx9qnL1Z5YjJNUugSyT1DoOcohVuV+zmrxgfERglOsOw2
H4rk0OhoS6ZCcBQA2K84N44qpd9i5TPrAlvz1NSTmuDafjlYfX6T21aLJZ48HatF4laG3wYPeNEa
BmhMcRYdWCy2Z9eM8mY7wpbX4BsmgfrxUsbWBJyD6ZTzTlaf+Xt1uhQ6q5xTNFzDvIubHL/XgoQ6
pruRak7RYsQPbFcYEESzDwYCEzxNerEEINlUyVbU/Wub9G/I5S0mksd5hWcUBvOmHNR4PUxxjruh
+RTVy3jNhJ9Zcr23pvKlKdaAXHFkpJdakwxk8HnBzo8mfSXz+qs7xe5eMJpTjQ/9MooJ7wMTtjG4
JY5ijVHG4YrnNOUrTbFiP2f5ehqjHxUOhHNjNjm+7sleThkkyY3OKzh15kLJDbM5esWIz4iMy3Uu
Hjs1qG3B6u7K80gKK8rnNu/QBsQ0PftqGSHt1mR0zLNPuAdzUxd1i9UB5aoC4Z509BLXlJkzc13Z
Zx86wsS/kEaYhRamsfE9hSU/rVG6D0R6w/Q0poWpv8TK25SO4+xJW39l1VOd4gkK9RIiIw6UC14X
Zl6QQB0RqSQMH7THBQMVN5agoZc9TxH5EI37UoocflFgHfqhuauGxnRhw/dFffKi8huS52ZXk4Zm
DnM45Oc8abuDJASytG25a/JoPUeaVKsW7Rl9YObHXSu/WHLlVWK4S5XXczwM5Bd06M+HmBEkJhhB
s3cfdeIVVmR75DrxpNzXzqHSHnPgkbpinMYB8TRmaG0E6TirwE/Ki9nVLDp3vWDqZyFq0y0JHHFm
bzVDx+3aDP6dgyzMw4CEBgpc+UKuFztn8jP/mLBs2RCmvcstV25KvdKEWNDFqxY2MDrO69J9ymdv
3pbSvi1i96uHBovuHSnL73Ih2iAAgh51KfUqOajaKf1bSUAH9Ex4qT2Rxlkw4nXlL9ylV3eOa8VI
EdHahdkKha8l37+yUScKB7Q8CnAqZ4ELfNHf57TaJ1YWPq5RO6DBI9RX++N9rSJiiLNTg8R+n8p8
55tJIGKF8ogu6diSHNXXyzEt8A87OsQvnmfbKmk+CyfGYqtJAHdJ42sTypd4bL+rlkANN3LJPpgt
QlystN8l+biynpUmyxt1x7TsArtCsh0PzrEK19u5pYOUNaR4EWTXuSNt/Lqbd6uluR6tiGb7xExC
yG7LdTNt9IDpayV0uFqsF4XiCa6kZT1KkKO5TuVdVYgzjMBNQEabJX+EYcT/a2SInUD/J/l9p4cb
qcZkOaqm3g2ZkWD4otsowhoGVHokDZRfE5vKbHpC4I4ypHIbwhPDB+h5zSdZ57eeIvKefjsSFq/d
tbA2zaVs7/bV/Sxk8VIi7RTZZ1AsVHuSNVcifLkb2/ZhrcjCrrJzvI6Q5jN8LOj/JkU61DoPj7bd
5gdrqKHPjN/83n9NcsZW2BqAzSYclo6XoeLqHUT3eoXHQLJhAtkXTBhZVPABMC5KCKY08j2bQUVD
FP9NQ8X2Oa/u/fgpxId3P0XBV5AT7bZbi2GHniSj/YTy+kuu637jIRplLe56B7GwVoak9CUVmvnM
gOc8LqTzsHS5eCji6eBVBuyJYLGup+dmYiVP5+kjR8xQLQk278DepwR+kjzZDNvFpPvmjg9WRpXy
lNYYgboP+i8MAEq4O3146AMfr+fg7sqSWeCaeNVb1RFzhqEp5R6T6uNcMXPxsxABTw6dprAogYcQ
AUMU9TdKN9xCnj1RiKOsC8AFzW3AVBg9V6NJ3jsBCiSqSGPhsKPp20KiwxQsrwHJgsE8ECcxWNtW
dhyn/opIq1bXCpEM/Y6fHaiwolvLL56PWbsm1UJ61W0Pe+6qtLqSbnJAoknmLjutYvmm8EySgrLC
/hLeuYRmcEUfjphO1Hm1CrMD5R+marQjhc/GqtvilviQpmc21hbfAx0QOEbtnnY/2emfKnd8xB4b
X+m8eDDhIXlelPtOpHhCtWek2S/dpc6LIBznznZeStL09PJ9NWkkThYfSt/dN8xfkIY9qhW7Yamc
Y1HazibLMN9ms76PwhIHv4vqbk5ZMATELJZjsAFA+I5Z3Wki+bjOgYTKJm6tYLoNJILzqmei1cca
GPSARzGglsq+kIJ9Zan0TfY46WPPRWQD4YuXvEUaS5O86B6cKsS0P0UGcD2gCK7t4RBapBuEiA4T
gcKoBQMHtS5DL1t97pefS0ngf1TKu6XRLQQQBJnp0LwIMb/Os/pS1uGnSpBvrXvc4TSLwL8W7VHP
r3VJtNdMVK67hAdkj7TrsWMx1dio9kQsL3Z2t6yvhFNs3e6Cp2rWq8nzgysK/YTTqd/7i0h3kzPT
Pej6OxQ9x4i9vC+DvNxn2HCixjAwiKPy/e7aXfPXpqnvlIHPRYIQSCdad8h6bjwDIp5LUV47NFVj
HbxXw9vUiRfuNwdX06OQ/vBRi/HUrDPHa0IWRLeuBK+t1gfAjGkfFei6J6YfFsmkuoqurexxpcx+
woRAWdjKbZmsT45IntK2CK+kDQMu9n+s5VfsOwXOF8ogphsch9NN5NdPMSkcVm6/FCFaGdRKxLDC
f7Lr9HNjEzEmR5xQUbCeyhQ7+BLii+8vtDxUDXQ3lzhi3zrrNff9+jHM7hz/1EQYGZmQfJ+c7Kkl
0v1Q5C4rOT+5RY2/7P1MPojeA0U+NVyHG1dwSQH7udLvpzk3w3g4rhI02aQsFk5NNh+aGmhO5uMk
DB2gMcjPafoh383IpFpyQnFC0mu2ru1U2yQC8z3qBu1sykdtU0hGQfrS5NWj60/TqXUepox6vOU9
+2QhH7xSkfZBComs/GsLk+xqgLkRHUqEc8MZnxTWqoTklQ4rMrH8MxqCrbumzq6Ouy+qiu5nPP8h
QIwG9cIOKO9TOxceVB6uhb295qiF9TfPrcVtF+GUJoWRgJEVC8V9OTevogC1jaOXeW/kcyWnNcAd
832wjours22NXeMwjONVWRMZr21vZmVnPcWh3e7nZgkgzLXFflU5WLjWe84a85FyLZRBsunCGi3L
zNy87Oj+Z0auUsr7ynIT0lOpiYeuvQsGpKzzgIVZJOItQlW4cx1xX65cvYLMgfvjv0BMurXb4EcY
TY+KqdhG5lwlvBytd5b9SB3lb8fE/+p7BCPYMTIXXZH05iC0K6l30ask/loC5iHNyYWtXpOTk3uy
2rM2YyrijXdcHNeIyjFyyNtJ+rscLuti0V+05o9hSbCDMNeJhPOqUekjfYBIO/2o+7xGbnvE2Zoc
9OSHVxl4hV2fJrgDJlOUMEMkQSv/gW78Rhf6R4Xw2R1YIlZ5FW2r4TQY8ZNG9sXHpO+hgV6rIT05
1ceUd8uzZVFz0EnGBXVyIxKJi0KiXsirH37oT7tMLg8Wc2M6AP7O6VCYxb4JrlvlQc4roDmu78sg
km0drggfhsQjahDNQJImJ1cQVRfbSDhDjYqXphXKtowSXhXEHLp+lgBQyg59H/eHcaZbiq78EX3q
S+kmAX5ITGsZ87WyfnclwR+sRTCYi52999TybZw70qhSxUk/fcuH4FPSOgQCZHciRSFLvDhN8kqH
TBq/KSp4e0JSXs4KB0lofcm79cgY+B70Trnx2uYT/zBlE+6eXRdkX+xu2sF40BuIQPPWDijy+iqL
9z04t+uq/5rkU3kqIlzgiyV2nMYlS11q6OhGZgqtd7gYoXZ0N7CWY2rIRLPMq20dY8lOU7lZbMIk
KkhKuKQxiY4sLmW+EHgUTRj/qbB9XY/E5ATptpphETIqe7ajMt0jpyYXNiUZJUYLlofrnfmvOOXE
BBJdkmVkntfZvve/0kHkcJ1hBi6kzwwUJMuwnmI7/lJB5bnSVnWNRzcwnMC8zon7nquMioHTgbJg
IMGNOX9dKE5/80Hi3P0c3Iz1yoehJAqfnBW4CDtkVKQu+t3MJcCVkNjFN28lpjnMUGdNVQ3rhbQB
pk4fAFk+QU8GZPtu0QtoZtrpCFsxNnr+g29rcCNjT/Sov+KBZYxPbf+aVgqNbPiiXeb5syZ+jyJy
47Yh8v8qfMQdTI4GJk6fZRGxqjk528FPRr9oHZ/0qFGUMPtYQCU2Uyk3dkp3vsy68CoxsA0v9zQh
VrYYK1QN08zN8UcChGZbCYKWPIVqqssEa3nuE9E8zyhb+dzCyeZkw2UddmHInNNb6LsR5WHXM3Lw
RqLqH1xSFFJXbSY/jtDn612NmAyVVP1dC96wFSdPoTkjo5Eevq7hLoYDnMswpn0iuCGlr3Xkveaj
kx1m3dzUk/Vjmjrusf23BB1eAocHKcBt62MpWm65hoyD9QljN87/pHhegAhKBJxFj0171PzadBRD
eNfOIQ07csZRzH4zVK9xv2bL9EFpEVvNEwMrHDb+zBCxWUGrzDYch0Dj0HdZh1y307pfXD5AqvyX
2QFQ7aFRCLhRctfzrlLJvmsjIr57LqIrUiRyEND8NcQKBBUa/yn8oK4aoWgtT2CNo2OehSTDa9AG
Fkrmtjt2uroRHtU8URfzUTvrC6rRT+RV3PeBZ29jGb9j+DrADs8gXPtPft68erH3mOKw9YfXyvfu
O1vCukI2Q02h5vzaU9mn3uVsGan640I8kXpKdAbj+yJEABWRGYQkFYg04AJuDHn4NWR1Yw0Jrar5
2sfumMT48tuJVYuNWNctTkM1HLXV39vmXHOr96YtP1eKtcQ6s+Ia+x9Q7hyy4xALsCp/6Ieu3o26
f25L8RI6nyzp4UOprI+uX24D/GAci4O34eiZQeahtona+QdMuaOCnLYZHdQjrfUG+YMhd2fBMy3c
7xRsmylBHTR00ZdGJieMlIpFNIOifkweOqI0UvkhxuyOcS69Mid6i139ELLiNKNzWXofllV8qsx7
tqb+RRK6WAxcyAPE8sg1ibBlT21UinZF5JUZXhLPRZRRPGE0hivjzaecT/Gutm9nmPInN61PGWXq
pmyDcN8CStuj9Y82rIP3eZ1M+7mlcUZ/nxVIbgApC6SUziBTcgNPWagkDUzFJ55LJOBVYgNaiQxx
hbWCAbDQ6nu1QpAsOSXHVcIUuG3IQpQoOGDyEGpR44fAumffR2W9wVcIIcOrtr4BvwQQYGZIMMog
YQIDh5kNJiY0wJgccgy2dZBtBiaTQZXB/hkfEwFoZra765AkCXDZ7NBsnX4UiL3Ijcx2QUUOVz2x
NpdF0NIiSKlebdZ0d5PXvGZ7x4BuiAkRezvxXgOfisYabbmZ6/yuychZcCHl5AaZg66TCDiD0XEM
UCcYiUBOkNTqNfvcpagQrO6pCXNUOEQcfJpxE8yzxENB0ozpPh3x+H+r+uIFgUK1j0mC8Kh1N9Zj
LuNbp0bStJRtgrZznG+I+vnZx5HeeInnHKoFIznmXnUbUuRTa0G0KvR8CtPcu/NWDoQmWIgy8NZr
TagtUIv0FuogPmBsP2LhHsIVtIBbFBuAUWZQRspAjZjzk6DnRtMmXEEetcfcAJASg0JaHSJuBuBI
ASYOe8LdOmQ1VBFy7NGX6r4ExrbQqMRqnPG+XZq2JB0MBsAUGhSTXj1BKACu3yGE8ptjWsBDc1WM
6cNigZsIo/l5QkO+rQzmie74LjTgJ65xwVVT8nf1RAh2iVh2lUDOZoOMKmBHaQORSkh1xV1zrg1e
iiqZy9dikFOq/Z4U88+atgxTZP+s6vwhLxmKjutY7+vQBl2FK3EXpup7C6asU0H4WgbunYqG7zO9
n+sG2y4RDy5A4Mm60h26yVCMkExCF5R32wHPokaSgFXOdOLfML2Q9y/mAUgTocFdULyni4+SFx7m
lQhYEXgh2WBWnT8Ce/JuZUZ/jvb1Pkud/MBbOfZzXj9NLSc3BsJTMjbTnW3Fr2FpJeegnt/6tGlu
2pLYzCBCj+YZhJgyLDEDFYuhiy1Y0LwI3JjtXLk98Qi2iDEa4pi+ctMRVeDi3icNeumS+CDOWjUf
B0XGHkpLzIIYfdLUW56W6t4agUGldj08JqW9s1tSVGTfbH1DwPX8U9l+tJGF3EyHP6cGnFoKV83E
XzCzs26UPSbXKvjiMhM5dBklvrKa9Xbo/JdJuNW9ru9KVwDiHqjDi4NtM04oomzcTRWjJtSVCETG
ljP0vgny/hzmoDwZnN7Qmu32roHFdVDj1LA8RUv6hN76tocqh2voCvHvl8zg5pqJPapYg2LlxlCW
vDcGTVfDqGO5HJ7RRY4rA0oDsSMqC0cES/oZaRaen6FCGYZ201qHJw8KHq2j6cClkHQRYt1Lg8rz
YeaFBp4nDEavg6eXwNXrWSOhU+IWD2HydTLwvYpTEsvQW5lhzTHTwm0ygQdIbE2QSvXsoMcg4gYd
dN5z+zOAvyhkxWFn3uNq4H+s6kaGYMgQwiT5XDMl2EfL52jNrvuIJupaq6+D46IDBMOAoJzaDszg
NJA9RAUxGABhZFCECUzCFH0UayDipRxE6IIQstM43WDGVrQvU2tTByTHxCGZ6VkW71qBLBP11u0M
EME3SMQAR80mMZjE3AATSQs5VhAU676Jtm0+3U1i5Zxs7vyzhcQHln2D4tlAGA28sr7NGEs8dTAa
taIFLs1qMs7m7UqAEYF5KsCW1b17Fq8zTonCG1OySW3vFoGZtx0hQhaQITODiHTD6ho56he0mARt
h/RXsGtVVuZzTeziowdp0jfISeo7bMwGQ6kcgJSpQVPGGIYRfa4REEoFh6KwSdepwBMoZnbO4C30
67K7EOAli6v4AMcNI6x+m2vcC6KuBK1EFLSGl6na93waSd5LyE61hSZRy/II28NzUbjeDdrOpyxj
gZcZEien3n0AmjMiUnbs8OstVvC5Kca3Kp7im4xp91anTDsFUD/DrhwN83Mx9E+rt0f65dV9xrJ5
13ThIYilvXUJXx7dfjkRaQKKGz89O29+Vv63DNBoYoijjN+Gs2MopNxKhKGSKsMndQ2pNCoYS7v4
LyxDMe0NzzQHbDoAOK0BnWpDPKWxmG/HmotAQXsmHUzffg1wNHZkLmch43o5l9n2K6y46nM8evx1
N+xaG9l3MhTRHYDd6brviR9uTdTZJLnTTwSeZ9VNYSy3a1J1xE01zlYk09OUQWDMnpEGrrsUdbmc
SC3H8jfvezsGLuJY4hFQ4E4u+iXLve6IS00Q+h7bKFSrgxA2kxs7+UHZsG77gGRWAXs2MxDaxOBo
EwOmrQ2iNoVVSwwcxb3B1yI0Ni5ZH8sSbNsIzSguA+sJAKzicwGAqwwKF4U7zUbShtr8cS08eb8m
tSBPXz35cHSXC1CXBSEXbaBBHrBdTwnSyijUZwPiDQVI3qy/b4eP0IB6VwGyt7PIdXDDnpdNQmhG
/s4gBg63x0qRNDRiOu9D2nJT5Hb3g+18L5Yl3yWZdd8N47Ch4r+xDEB4NCjhBqYwfvCt7QEZbska
RWcqDhP84RIOcSvUTT7GtLfhE8OUUMRw2JxNtde4uwjynKq8Y2RCLAZn8g4AhUnADrDDBgaB7BAe
Qrqd3vYGj+wZUHIAMXn4nEJPLtuBErnPN3nrftV+Vf50ZXH2ix18luo2jRXBue5wUKvTHFqLy0sN
pnmF14z/Nd6vEJwTSM7+OJHqO+NOEFwuChQ0G2u15XasUDi1CQHR0/RUhVx+eoLEISN2m6VDJ4HJ
+zupbtDfRwencrreZlZHG94ApxPI0z5Gx32KBWkYMnwiLBwYb8wkkEXWKa+H8dqBYT0YmPUwf2kN
3No2mGs4vztAz/ZNZhDYRUFfDxc0qAgv6K+JrItZkmL/UYv1jZaxd56K9VFO2bIdp/U71QaJyu1b
btDbPcZ3oudIozVYbtbdGGYhdWceyG5vAd7tmvpGQvCxuzbZ1VOq7iAlEz/LDS8lwO1+Dle8CWN/
ICtfkP/DbO1HagKBFOZ05IoWLTGWH46JDdLkBylyhBAyM22Qabevy/wp6dYHxJTjPeZ6QpYVuzNt
1u+MK28Vgsb3Vdkn1njczKIdrPFlS4HTPS1LfIOFclv7vvqedogAhgBEiF1Fd6gluffhYWPJ6OzS
zN3btIpuuWuQMr329wSos/scTmkoSm3CcwquFZ0dbGkS+FeFGADoxLROVGK5u7wJjKu7PjJ1Z2gs
6GqXOCfo85Ab5ZRfdVreE/VBtIXAUNyD15qd7JOyzyjj85vLxrLS4sZXISuLUWzjmmOhQ8NBEdsx
lczAjGg6BNg4hnNbsZhPCpEwOQqIbSAwTeRq3KtafktwnmFcXN0HbTdcNZkrohpgEtE19nU/+1+i
vrzWeUykRBzdl35afC5y9jUmG8akBMRFvY+OxEw6HeZVmP/ES9af3eW+ZURIRhkF16KBzVQ08PmX
K1ILJczLpHl2h4X46FpbWzp1xaDPVkfTK/BBh/uSQHF4yQRhWBvUJ+rKVdn8kAFKdGdgFX4138sg
rw4ZrJFVu9OuoQykiHufy5W5JX3MCRX4ztVMDySBIyRxwISoHYgh8UKBAk3wynOma3Qp60EDDSAF
Ib2LrOAJLTZd63W0KJM1jbveo/kle9Q98zjt4dR0AvxcV2fgqaQ4wd5u7i4bW6W7BFfA6LtA3Gpv
oekf24caWTMr0dZDF5a28Ehp2y8jNDOk8psmdsm8D8K7we5cHFQDXD70yZlLy9Ul9mJTIs29ChQ0
NN/VNy5ohrUs2wccRKZYPleS2mnumYAs0TEoS7F30BMs0XqN9/k1anz/RsRJdGDSjvnJzt8C30OZ
ntd4EUixI+WDAD8xpZ8rBptLDiWuGcXNPHNhqurmZL2mHtoNOKrjnr7zdEwI+roSLpzceh3jQ+7M
TN7grUQzlXc0jUjo9bg+ufBhyW52b6IhU6RHrD+CKz0I77V2KWtreAxljZBUDsVN2gek6LB/4BQf
ElkUZ6LvHiLWCK0Imp12SZ4mm9U6+nP94WbJT9XYwb7BI7yrVevt/IRgnqHwOAXWCr4xR1Ml/O95
oRHa4Hi9KpGf2Za66VqkKGVEzFAmcTcldJeIth6KNfqUMnhMcQVQFnNlzF+IEpruEH8JLFDCj8gl
dFnRlQFMGOoBBNxmDGsC6YgIrU2zENwQeZjzpivSYy3Y6R2rBUIOGKglLX8yRMFezHLfr9HDwICM
9t3SwT1vkAeW2Cy5i90RtknQ/tBdR6vAl8ktYbDHeNvG9FDqvvUo6ra5G4iDtagcd9DMKyW2QRQL
yUqEHpeUBxaT3X1bPUVJuO51knhHGyvg1lrKrzJ4dh1GQ/aY3VSYFa7Cku4GfXWdnny3LL4VuWC1
TQ9I98sTS/7w1KdMYxyNwKENBQl2bfukApu1Unei24ImOp34zIR/nipNK55xBGtkpMiZvdyvca4h
Aj1WXclKaY7PMXK+g/ZcOtxTNzIFZdEr0fsRS7kSIbbJU3vZOnn/VWaBdbSJbw6HxLpvsKvDFuG6
uxa0zexAkhJSx8+jxKkU1OujN3cJSJcQFWaFHWDwCbsvVn1dDEl4NC3vuU6TQ9J7P/XC2j7X5XGc
KudQeu0ZsdpyJkX8NXPSfM8Cfjlrs7l85ZnQhl7GhK+u9ognixxHeuvdNjMu+svmosZAmjCSTmPP
DKFjNEbtxd4tjC2fFQcDn6SiYI1ZT6EOK0kARguOlcT86PLzy6abm2jfW8ELL92gtNijZ01YAxyD
7iE2310egra+b0Y9HVOjaksIdo+Nt97LV4ZUXDOM47bfU3XCmQQbYsXGVs8GTSECkNS3WYcR1zcv
w3i++Coum1dMLMs5MOozcL/Pqh0wnI2SwAvzkNbEHf2flvp/oqUWNhF1vwh3t2/929/z+e7eCqL7
bt+67u0HJ/l733e/Cqr//pd/F1RL/RspP4ET/C057xdFtbok7kny+ZQrPMFv/K6o9sRvAbovFUhu
dcL1XH7UEZMT/+d/eM5vgoQ+bavAldrx7P9VGB+Rgn8UVAeOsrVyfZZZMOq1ESL/IqjW7iKtrLbq
o91OdxV98JB7H2Ex7t4KuKolAbD2Xz6kf6Fu/lfPSHKeR7tOIp66SLx/eca89EpvJSTlOO260MWe
F9QvQt5MHiPyKYyHvx2+f0gf/FVMTaDhn94gT6RdmwWN5wUI2n99g1FvhWtb4xPFjujlVbmx1PJa
r9mbbNbXv35n/+KpAq7pnu3zhDbP9senGlXu6KqluY5S6CPLsw9GRR+Ju6Mr/P2vn8m86Cpfoqo0
0ZDsKQ4nl/QWz1EcA3/aa1zoVuSKMxWpNemdDpAQdDEJeRkeqH/z+Tkc8396LuloLyB8RgWOY971
L/uLe2bhVTHvys1asRld+zVoyBcNJBQo8NGyscerKjg5bW+0SizhR3XnRs2OFeTtX79rXAR/fiVC
aMHedDAt/NPnq8YisMgOro+aHp6dhbeS7toSza+EubzO9WxaN+8hFKi/ftrLO/znT1tibJAqEKjM
TGbmr5+A5fiVq5yKQ8jKTilpDoIqPK0mBk3zU0tH4qqMbtJyfU2DBtGglby1XrsnQJbzx2tdvNjy
OZXZ8//Py/JcSkmlPEl5+8eXJdtqEDnj2GPvIV+Ncv+IDtu96t2Jbk/Q/xzs26FteCAlGRbvAuLW
/JHUcESPw/gpIKBjWVGHyOjf2Bf+5W7CKsLlSdk2l5c/vq51SNEagJs/WkMD328U1dZETS0LzeXJ
44xQPUnJ/ddaVM2/ubY4eFD+fIj88tzm578crEGAuNUa8vo4++499nsajBEx1dHMIrRF32Tj6rfT
+ThJ+T1JXsqWBOa/3i3/6iIgf3kF/7RXpqwgSKDkFayxIJdDza+ord+Y2uWblEvCXz8Z7pc/f9qw
GEjr0bh2PCHUPx2cVUhsXlHVBcuoeq8adS2r7GP6L+rOs7dt5N/3b2VxnxOXvQDnLnDUbbkXOckT
QrFl9t756u9n6HiP7eTvABvjAAZ2BduRKA45nPmVb5FBqw1yq6z0IllTdUGR/Lap0XocfGi3sd1d
AdrZ1A5gpEYetjafGeJh6+AATpHQQa/MWeWVvMs9FMciFA1l6sxac5WFq97I7noWOCcAl6ZU2qxq
+90Yr5w0O8m9dUNWgHIFxxHvb0w8iKBxq11GT0i7HgaclDMSwwqd1JQ2vckEjSLeZNT0F7XmLB3L
AulshblioHtFLCceKLK5K103jwTkyld8HNwQkvM1BMtlpGAsyt9zSQe2VAzAwPoLelxzySN9yfqj
jCgRnxETvlt6UVu00WWfzis1Ew0XBepMBWoRrraqwnFXF/JGrx6iBtNjS95GoG/BBa4CVLKpDLZL
1QkfkUR7zNTwUcwn1WEKKyljCFJwUdU96ivoKHBlKNOrc18l9QLmbfXqvWS1LvG8jztlsKbcfIpT
JFIajEvpzU3XtzdxjSSGUcGQA2onFo/a7Ld+id4JIvbSvB+SvcJ36iUXSGXF6xyq690wXCmBzc0G
ACcxOHtsFmqIj01Lsc+1mAdd7aAgptAJTNBURYkwRW0mO25A5E6X3zXCRwohSzWTboza40pm6LQn
4LpL/7G2vFPwCmBgB8zw0M3c0tC7d/waCUWGKnUsPcYo79qgPQudQ28jpWbY3c7v2CdUADswq3Zh
7hwXvnJOiQpNW50zce3xstdsJuy4c+z2ynHGTZIYWz9q+bwDpuEyqjJ2l9zbOyhuzlKA8mnwULT9
ViczFl8BoffK78REC6D/833BUHwDYQP2JN5ro7w1xJUi+Dnrc/PMiuSdhHqIpEuPURbtlTDZt1SX
ZloPyBCmJNVHO/MutQxd1aFUrkJarzpdn0XhGTVItuZS1NpmjlYlSNAzP/XKTZZxdtKCXEcsyd/q
Zox7OOHFyBnNU79GQy+Q5lUR0nYDLsnueG567YGWcUdezs0qTWdYF/h6HRJlqVwY9MlgVpnHPFcn
09lbEePrlfZK7LthQUU02KvU3Mei2Av0Ig2EE6e20MZVQMzoqoaJlrwTU7kTm7Mmm+gDkcqMbrIJ
Fe5NQGSx1gsP3dB2p5W0MaqSIncUDrdKkJYnes+5NTH1bDD7IoYx3RItQBmvdDUDYuhp4fk0HQvD
e6SZiINnwjwopfiLpnqX6ESqsMT56mkpsYP4sTP7nRPzrGQblltM2DvMt9mnFIm1GPlTmtDjsPIy
yomm4+/rljgCbxseTidaD8N1NRITTstWK7Z6v6FL2zOFwLDM+z6GIVsPO0XcqDlSofdo+7eBdSmP
PT1sq7maN5H/aFEfmcGlYQ8s8bLNo1t4ynup0DdFUH8zguN24BlomS6KF+1tKUc9TO7XJsC2GQgj
evpoxc0Qd9HW0xucBm9zcl04LztbrJm1xGn18EEwLeGroEYsXfYhqLLaWWUX0twetv1Qn+QjXhxo
Glq6vhrLfitTOl5EjnsqN1wbBwLdukOCEPeYvrTUBTC1ftXFrNuSg3eKUfanqNLBk+jVHeBBni4z
yzkQwLa6odCW86T3pZ8gC0rHNUcQAdQtiCN6/Av3dEQD+ITOI7oCto1LNUSvTId/P7nB+LDtEUVC
L4w6JsShuZxRyAZxFqxMWbrh2UKQAv/lQZKogdfVaTEA1bN9KjG0x6791gTt0efOMs7D297DxdVI
deBHODTMYkVehhLPVQzzmb7JsJPjzsYghgk5BS9mEz6K7UBGegnZ1o0kc2lY4uo6BRxbyw+FK1+H
PtaIsnLZuc52aMIVvS3qDibul0+3aKjvGjq1fQI7VEz+JumyhQ1HT6JHFTChoCzuFYVSoBLDw6uG
aDUA3JobTGu/b3HuG5pDA6RpaWTmdQGS6KhzwyNIhSlkPiwW4kGoDDTU0zSvvC3wpKFUF6zsIjmp
HayeykL5btJAxkcBELDiRDXEehVjtbBQF3LHnNc89LRMIKNDj9ewoUpL2wKUE+SQW3Lq+bNS846t
jpM3JJ5DHUJe68VUHcMRdF+WA40YNyFKHUxPhI4KxYbgmjpHQYrKr1/jMJhYPtr8PISlmZ2ixuHj
/EvYbg+Hwq7PVLons4E9E+TWAZoeJZ2Ci9TSeshjIIONEFDVDL6sZTEvQsoPNqrDRlTQhxb3Lot5
huhKP6b6rkI3p++ZLnVSYnvvqHvUkWzEBukutGMB3Bz6hx9z2y1L2fPBM1WvEIiyuo2ue7hsiZhI
V/t7JzRIklAfAqxKsTnS0K6OhWsN+LaZAbyT1hxmqEmNPLyIZd3Gx+v00MtJP+/seZYyqFDPriCG
7dKeRwC82zWgzUtVrOWGiRUKqk9GxSPqddoXK63phIolyICSB5YqWfo5BTxLnQfsbXll7HrLPsQ9
j61my7dWh9HMmNJa08ZcRv7Caedxx0/cFfBodn9SkB6s9Dw5JtGsF5ruqWhxd6u6aU48WzUWtZfe
1Cj8LGFYCvRUUi519kV8Bs1sM3onFapNPOEEBg3P8iIFvHjSpMjGYE1Z2+11WkDHVLPqlO7m/ZB0
l4pld99Dz6Z8R+PGG8xv3rKRrVVVS91NmOknbavlG5LvYBF2wRe7auVt4oRgIWxji5yFu9bwVlGL
dl24eXDqFQDyHTPI57XqQcyLUbsCNXMfOAPckSKM1lRQ5UDZCY6SiRzOXO3j24CtdCEHK6sfi6Oh
KNkE5Xgto6W5ZELjm9enwbpK7GxWlJK8MIMCn1N1WGZIspc+UOhKvU47U8Z7fMrJdaZ9hz9G3YDK
rPAE9ZIedxztJMWhY1Ya6oWBAjxiBnSazTpYG5K9yZG1hbua4saOwXQw2DslGLKjOsoXRVSPcy9p
LmSl5c2ohCVq5W31pNiiNFis0GiBtVYPLcrJ4A7Don6QOvMM0Uxom2q9CrTAWfd5sjUcHRUEI7py
YmZRsrM7iJa5CBnQoCJ6lSuACS6QKT8zl4mLSLBCmGdY93XP9iE3nbKqO9TDoQ2VmnLiWnqKcF+Z
zWnYyjbxVtvrX3QJ6t/gsZJLXkSg5ZGYFFrNo2/y/A+OvmkT2HV9BoJe4wtRZHKAVqAzHkRsAS0l
ZpwE7XQeYnIQ4knvlPSv6eWsrQEUkwza1ith3jU1UMXONPDMDWVj4/cl/IABYRulOkYytmFHwuB6
qNq17ZTnUYfEiYF6/yKlS67UuFhW1gARo22/VjgQCBw+KMwW0JFm48ZtB9Hagetm2bm8sCy/3IA/
WFZ4zxRVByvTK4N11xgbOLcukiIZsF7fHRZmDugVLQgcnIn8FMn93lYgC8FRs0CIbzfrGpefIlga
pv+oldYxz2C8nna6VMtIMhGhqM2KVpCQoBhLMN8edQKWMwfHg/RKLXR1PSY+tHlP2zToVvrsCute
wuK+V/1TJPdwT8Cd0y2S1dBW3+MCBA0S1D5S7NG3LK6dpRYDhoQcAqB3FSlCILmmVyOw+jZ+7hjY
BSuyN1R5g/bUHKpbmmkZbEM4hn6A0zfyfwtZJTYYG3tj97jcpylhuoKvS6owCUYRUtqK2q7bxtka
pA8z21F2qYoWpT2QYUiEyQZ65LMhj/diw3yqLqGQjCBSFBD/hBnTh2ddn8n6XWsgXJWpEO5EUBBZ
Y4tgkrTNpEL0KYmzTIFLxJlU7rCFCwPfWU9ha+SLhvvAmVV3cY1wmks2E7Z1vioTZAMdZP9k9Khp
7HOmGjcI1FlEjDefrsmo2TdZml2wJt1ltnc2hbq14LzYat1DsAt3qk3wFnn1Fb3QTD3UA+PGG2fv
5LRYwn3mqrsU0WldzT2sNuR2Hci0/wLpK3ZKxKAkTb2LCMCoGRvxv6My6KjEH7ZsQLbBw1l6sXsO
Bp0uFiwo8rbMXiRFs1IJ7cqUQCMxooUierr0Mu2yPPHtpU5iugJWOQ91lGRbveH4RBfAuFg2IPa6
fsKDi4CkpBQQUrmNoUi2EDckzhBXwbeFplNg3bpV+H3M5J0RlhKedJiF6lz/boSnm5CnQTcKjwvu
GC0/6BtkJGs15eJm8YXV4vxkGdeJbZ45VA5zHeQknM8WwFLmikfMGHcG+zTsRFCIYQ7EoCmusRFI
0KeIblDuKzZ032JskytE0qtsq7XpiWTpycor7H7pBunXQT8zIHrllgGbjR62WHk9m9RUE1dWEuj1
p5CqTuGosM7RBMEiTB7AwCI6OLKhirQU0aVvqLVLOs1V8J5PM9SDZj8rnXEbQrizc5f2e8K9Fqfd
2OjJZ4qAHJMttHK8UTX5HARNtjCRiwJDNmCKYFrXQexsEAtAKBUVeyQoO2B/CnyX7gqy6zYoCY4b
iwtPZE+CtkqC4FFyHMRAmvYqKoh7UCTAoTM7NeFGz4yqhYus7qZ70ASJu0QUc+MLQSnU/4gIM5Fb
iPxY9oc73Rz2TQJyLy8DiLVQSgCd0vGfsmQtHje9JZ3JBqGWKVOsHnkOlTZmcomTUHGuc0Rqm5rJ
qQimuE4E4iJZBfWxbYxbK3TwycsGWIzqiVnwTKDycVkgTGhZwzYGfKNShhiU8Vga+GSU8g5xaFH/
MLz2e5fd6uAW8gaWdMgcSTX/wqGkp6nmJmvsb3mL0GKu9CfKSLA7WMEeE9ACdA4hmXs3ld+mk1fE
npPrzFc1oVARskkpgfpYI9DUZXxSihLqvE5zROVZ5LuoEYFkmUWBeeYm1FKUfmsnymWvBCYlmP5U
C9kxJQM4ZoIfHyatLBhNmn+JZeS3WW2sHtuxACuCKW2TChIdO65OCDQIgsn1ENKYaQXoY/b/wmOl
K41vEpxIqOSkl5E+bMW+rOKAVo/poWx5pkVS32aE7A20UcvKnBMEa9gBILzULqzkAiwgIYYDi2lE
L4CqrOxhv5FgeY3S7fTU0iZUyGuRfaxrtPFEGgH5bUvjVDxoML6P06b6Bp8Z1y7xMN6lQftQFu2V
WErEXfURfIfrtu9jfx8q9yFuIV5lYqYQpywz0vmgqacgKAZQZMwKUYJoK54er++vDOsmavz7AvJH
SlWlNFWPXf3IbVgyRnFNWveyH/svYpimJGrKLIp5bZ4ZEGPBqXLvReGyqXDWIWplI7lVeTpgh7DS
6DpaFwk719Qb0OoC5noN9cl1IV5LyrgrpOoRqPgVTkursesXjs/jj8sMyb1PB7ZAfl40MEJl8GZl
hS6WTNGrTb8MZihYLeQdouBjeP7joFPVQDZHmvuVdESrZ60QJFpiak8vQSmKU4BZYBwWclDN5MHf
mLF51vdMwaqgwUTDAluB/sKCn4ThIHUu/yZGShAQs10BYmLieQEJeO0k1RzuI0D2FexU0PxEAk2D
oAJ0RChrVD2Qf3yqeEAA3YP6AnemrlpqJ6Yhcmtmpdon60oy10FFcQ6paspn4RpXO1hNtnsKO5+B
s6o7XJxQZZgMEUL9d4qHy6LslnHjQopQCPywi/kCoOt0eh5qF3k0sySzD0iogE2CpjcfjLEmFypA
W5MHrrx+4Rn2nWaqG7semeLT41dZN5oLHmhKtd2AXq8WQ5IOH9uMnG3ocalDENQV6T37fVtg6e2x
cKM3s0QYGRlQ8E5l11zFXb8ewH8uJYr/s0HRvbkPmjoXEbVBFXbKtDxRKot7VoYUuYa6TuAIiv2R
hstsqpEmErsu4jaz1DjpJNKj0Gc1MOE9oL6gz9scG5za54bAjIGlOaospFTuEh8kRIDcXsbNc5Uu
ozLor4umJQdFQRnefHBdmYWzDo86zU9XZRRLC4UEWdayS98kmkxrsABuBa+OYxcsr214W3tZNWsr
lhh0VB7SslXOptwzHc0lprX+IsbRCRXL5Lash5MO4V1YtY00j2sAQTRc96gAEDGceRp8gz55nKo0
0FJscMDBosjRfjVlG7NtyFyGz9aWUpqcNjtCxWhZCLlag9TYMVTkgEBgA+R4sHzAfo4oySWuzqQJ
7QNsQw6ZoHCW+4gPiYJYnlONLjWuXeTElJ2IkSFAXOBziwgyS8kg8t7coYfkK+md3puPTa9TQISi
llFFCDT/McwvkoEtJBypKI3ZlwrMWi6RertI/aCSYUxCAJQTBmlGkredcuZUY1ZPe1tkEkbXlnko
IJ7NRLF6FKUpFcGYWQopg4jxnCrDDPkvYM4QekrPAVFBQIKGHHtWk+xLzBMgGeNt05xOz3IlqeSo
+Xg+RXPTQAm9hkVu6KzNJHlUZoHxcNO1WnD6pXXrqcGlpxRXUP6/OzQY13FxqgzyV9cg3M5pAiAn
8c0Kcnuh+RjvtqHyVBMwdaLrrjjKUlw0xKzvo6sC7XlC4JinssAjOh2+SjDk0NUNzkbnEqwjwCff
rbeIlGbsvCqCLKcVeylLKWaaQZochwztGGqRbOckBeXw4GrWnaSn+Yr0fG14DYubg/xm4WAvVEBb
zpG6KhmWzdQy0niVIEDtF/d5DO3IN85BhB1Jcv519GxrPljkum6NW53u5cLbTQIwFbYLY4i3HYzg
015um+tBTm6TCJvWBNd51OqNXHJAmPZXueNLS4vy3TyQsYtrhhwGZiaVu2pcjb1xDLDUXiApgNGO
FofnbqZvE2oPTY/wrdwWZy0IYAhQUEZQoMGerLERSPcaY14UMTQkhbAhbHpcWzT5REW8ym/9cSXb
dOZy1203XtjdlA2MmCSo5h3hNunRPoXPipz8LRahKyNBnrvKpW91BiVc8VBHGHMb4qEc3SVFpK+7
BoSq4nagz430Iu1sTwExL1+ZBfAUTDPq40SolkbixRiNAhdsNAjUHi1A8eIqvDRfs7RVsFTVzB8v
RmYd1+FA+C8LDxcv1awVcomXkLvN4+nFBMN6bPDkdJ6Hka+Xc/g4PY8D3EeGFkEe0DgLX+moH/jU
i02flQYBhpoKIaudGwGoM2GCrqo4vq9kST1uEtS0cxoKcRgoy8SHL5h1eNZML0HkfnVwvF2qWmEc
I7H98mX6W5gTefhF9D3IEJuKARNxNfXjOun04+mnN79qPsxMCOvHASq5W/SIkGpCnWUmCTDP/7zk
Ha4RgLtC5K2g58BuhUsdgoHOXFTFpLbZaFKEAbFfdMBCMaOFI3oSedp1IpTIOkQAeq3vlzJKqxgw
q8fTS+NHCFNW4rmi4I8+8vM/hJjoLeOIioYiaeh3ihfK/erTT02EN8ZsFH+0OlGblFWdpzUoLlCi
o7mXy1dVpMjI/obeCksta+G7Joyc1DqJ1OBWM8viRK/rksQxSDZoJniIbmqYPYBj7uX8WjbLE/65
PzMV1CW0KA6PnLgFGx2keC/a0NvstNQuJ7h94Mv50gz9YOk4Kc5xilGtdCICFh0k3QW7BDPt6VcK
7cVFx3dMv/WdgaSZjMlz56Q2+GpOx+uG/GrUkvxq0KGA2Bl1iulvFmlY7UDZ0KXzHgfky7E4oyg2
oIsRfNXlLD4PULNIZybGPlhsjbNRj+CaictZNZJJ+Vv8iAHeg9J76tK0Ko0UQNGOp59acRde/E1G
aqn19C92N0J869wGF1rrqyRbSAA6UbFFZ8HbIqTeO0F/3IqX6ae+9a8pnCGvlbODW5XcH3tm/BjS
aF9GtA2Ppz9NL3Lk/Pg1L2HgoHkQL1n04iOVPoNKTfLY8L9xgpdRyyxXM7h1BhSh4dKp3ZZuEy/2
MNyzHWGjZY3u9aCus668hnqE72U2bGxdQ72EpxjVEfMYcX153ejhSZFUHtPPXdq4Fq+ouJ8Yg8Jf
VE8l/jfkZd2fWU0ZoRtGOVwrURAKWGoWeAYQJ5bLoVa8J0HiKiglSnewcrpAVo704HISQm4jE8Rj
IlabSQ45c7N1EGGDrulFqCAl5iI7rSKiI5NTruNePfPtcEkrUd0gi5fjLrJytWrLe00CuhatB3Eo
UzaMVZjY543QeItibHCCEVHWdpRQaDbTeySom+NhrTdyc9zqCCJPAskeUPiYkJB/w8EexW4b111K
EaC8hZmTNcrI2YifphdXL3/8FBg5snqOzc7ZHGE+OmAEV7RCqJovEVp900/T3wzvtvPc8YjqscM+
11Me9wPhPJ8juKC6dr1U0Q2eVUr1bVC4rIHFFj20Fwguf4l9lMM0iAbQHYaN4tW3amRx57FoGAYZ
UQa8SFsqnScuLq1qg66CWbv5Se4YFOnwHtRJedI4jGCLy99dW1+H1rYK5Y2f9d+cIt+NRn2HP4KL
4Ym26YhLyXzV8HhQCeG9Qbs1Qhi5TSAkHSX/XE6pYVSYmTiS/k1GThafy+qhICivy7gRhjv58lHL
JTgy0Ne6zjaO/AGfSsUCRqbgs25aOUJQsMUdq/oSGsn3Co15EhNBH0TlqPG+94W7H3Q0OqzqKvUg
CWOuQT+kX3mSj4CdvpbVbk1cZvNI9L62HiNivXAguG1sDNFBXtzUfregyDLPW28VsCCXYc/ahh6S
ollnsc9qVwLRj7Wv5chBytF/tHu2uQ4lBdRygOAayZ2Xexk9DfsGHajvmlV/11KFutdlEJk9MsRE
cJgn4CSflF86KToZ0e8sVJpxKv1eE8UYFEBIZodaPUmy4Aur0Gkk++WRpNCesop8rTbNhVrkyRwZ
pmEzIoCaQGpZaq1bUR9mgxszPH7QepuVlwj6Ir/RReXJaFIBpxX1GKp4Q01VHl1qFmkmb8UwfJEI
xOFNa4GvBZBIRB1P/TrXqVGnyzaJW14qcnvUWKRPU0UvdLxHUQrqp4RKpsJiA4evVfdYajGuCY1u
VzoIMkI3hB1HGQJ1ZqSh5waJDjLnlAUQvZtVVnkRFd1SM6N94MjXGsEitUNyZjuBboDust1SFzCm
EhJQgoayUBzEe7WwpdlGL5zj9/E2+hvjYt12ZLICYE0IU6oIn7zBF6Eh5OlNRflKy4xNOpCr5Hj8
YCpbznp6JFaefCfSc0lj8AVN4BhN5S6HhlqDJ4IDqndZEXVToAjQbxaZwXQpPcqMug1ivDvyVNJZ
Qh5RFq7O+tCky2yQXDYu+TZWml07PJoak6AJiQllYZdg5LOOak8WmsqqKgCPq3vUL6S5hJkhHbvV
yHJNyC9Y+BKOFe3y/YuiCEDXK3ycuChgSBULgRXwj29xeZ7qDUgoxJsyUXYNcKIyImUVp4QzxKli
bcdu4+FJ3qOZunj/u9VffLcimypfiqoaoNg3QrmV3hoJpf54k4uOd+KSf/FFir8zKDNIqnGWqcOV
CVpk6JWdbUEB6TpsyYJH2qJXqAUPpOLQbcC1DE19inPQEf4ov4OlmT+BwhxZkS3DQeIA5WKahq9h
aWkJDVE3I6aNzVn6NQmiXVXdjGWYZFIQxWYpSuu52Tio84GrAjJWdBGiJqBa8LOdJSndkSa2VxkZ
MViDvSZyOTsG/Wll6R6Nqn1MqZA5sdJVgjJEm75lVUBwezFBED1Z5O2iHFgX+lnxJRwQNOw9ksIJ
p0Ga8Egj2FxYSJCoLYm8GsUQptlwvbHfRuIsbc1X5xVIc/bi+BT2xQaVDGHT0l4NiX8I0u4c6yJE
IEnYqPPszbK7isuqnev9nSqKjIFZHBkp8a2/x4iyXZfacB33/ub9GaFoP4FjudiGokK2tizZ/Amw
miP3K9mUPjaBGRlC62kJRpXsV+BNSrGS6ZVARSX5ETWaFrWjAT+h2FTPlBbFhV7O2A6oKNsWesFS
nFdb0OTdpoJjFIv9GkvpejVi14CRpUf9pHTaK6ynlFWuZCdj5SSrVh4fERprWdzqbGUWw2oqNqNp
SliDcFni771KAginUK8OuHWioZgGFMngaJBAk6PIYFSQAyHqUimIaqGKXDHVN8oMkKGoubGFIoN8
0fk0piIFxa8ki79YIxkxPe09PswAhcZmju024EvX+gZXlKhQ/DsWsdT5qfrn+NPGSAetqDlIyDgu
w7S+T5ypXJ8kKpECzLcuWCObu29Uyo0JEmQ2Qkq6JCfL1MMqGxEa0RqBgdyl8i2BHvUqKj46pblI
LU8kilxgGBi14dRXU609l7IzHXKnn0sHmD8YKqaesshc46vSEu65qLnVYUSCJYMrq7wKIAvk4bTq
1khEmPieFvmKdglKRmiC5HtVC4fjDtjUPIqNncE/0iFAB7v7rneo3ZjpCu+rUy3HEFmABMyAVkPp
mBsEc7+hAMeiy6kWR17mH1DoucLktD0fzBhiVCMDBmj6neYagDVQLYq6GlXxrLr9zXT9xY6iGKqp
yLJpGtj9vlnAvAaMiS5V0UYTQxa7AdIOSAPnzoOE6zhahqbvU12i+TxzM9G8Ew2zTCDpdIFhKOr4
N/jdnxHfjuawSRg8RyoVybfi4/VgdmaOVNEmNryveRJeED4fidI3JoBgEYcjVyDOcGrcCehVYsd7
Vy7uNNv4zbX5xeKuOeCtVSgSOpDIt9DzJmha10yzYFP7fQ7yhqcKvdWwyucgWwT5Sb0vSdXa0bg3
S/ovHpBzKJGkYgI/Bp4C5taYLhKsFuQmuFFx8UJLC4xdkPe/QeI6P8HkHV1mzQEh7yiKpr/F4RJg
4z0ad/6mj5AFkOiig6zAJLoK57aLPI3Dr7MxNq2lwW3bpvLWVzESsWQ0T1U+SIH6ZIiCbtkENrq5
Y2DNVVGNQkacpVcPFtRZERmrAOZljbPD8gHAA24yJI9pJs3y1qmOuqi/TYYwW8jCIFFNSo8Sh45C
vOHsHHIhVb5Sy2t8EsvlVBP3pIDdpxw3aqQtqPQ5yxbfdCm+y4062sRF2izzJvBXPBbzGmTlLfJg
KF44Z6Y/jKdwB2fw+bQjFJwWnp6bx2HJY6PhjTJX4bKvAke6K/MqxrmrpbjqyOhZAtaVtI2oOU5Q
0VSYujnSjU8DV2aPgHN70ZosyBAnrx2s0AEcJsMiwXnWkY2LtPEejQyFS1PbICVTbrLKpqCdIR1Y
mKWP92ZxUjh5fhUPaN6YEatVMtT9pgyCQ90F2VP08X9fkUuqv/+L3++BGZSB59dvfv37Jkv477/E
Z/55z+tP/H0a3IOhzB7rd9+1PmSCV1S9fdOrI/PtP85O0JFe/bKcSE2XzYGmyqFq4vr9f30ah3fI
5n4QP0wfDg7Vi4//9g3TKH95gB80KcFVEdHgqzfeDPnh6dCHf1hYf+8fkiBF/68ug/unq/TiH59H
PJ3oj4//uAg/n/ur73oe1fMfN8Gh3Jf3POXTV79ic/13vP++T1gqn75ZnDtrMk/5/5zJ//s/r87z
xUL/mwNX0Zvj6gSAf3xchKAJ7Z4PNJ2woxMM/fmBo31a7avnIz0d2VCefxe34N9dijlB6GNWpsGr
szYMB1LDn561EJss9w/Z85HEWUPDIhL/8yOn6eG+Du6b+vlg08Eth736Tw++OMT7bl8eno8kjmzb
2gdc7OfH6a/s8S8uTpN8f33ZHUX7gFm44qoHD6/up6IgpvA8nn8/WVgPS+/1KSuCN/jnR95wxYPg
+TjT9Nbwunn+w78/5aOHvf9qAiq6JaKrP50kR7j7Eua8fiIxLviA+XeUPgT7N6sIdKIPuH9Ycrye
FvgAwQX902ux/XltwgjoA56X96yR/tmp/t26h/1pUP10mR0Ycn9+PU73Qfpq9VDgg33Ag326L4d4
nz48n6F4TFQZFujzH/79Y/Jb4vQfXm7iLXLOffp8ptOpK2Avn//wB6cOkv5QZfWrma1SB/yAB+Y0
qCrxH/iA5xN9OnND/qCjZ0359tAfcuJZWr9ZQ1QQ6B+wqZ8dvpf7N9ET+aj5IYdu96/3LRCHopb0
pwvU2aH7a7NP8soPXm/rHN/5gKdHHP/4UFaH4flcp1miKcoHHfz00Af3r7YxKt0fsaOLM/+aldGb
8zY/YPE+w5/L/2u+LzN2ytcPp0YJ8Pkb//2D//QFi3309tmnQPIBIcm5H7y+4lD1PmARP4/AIWav
sxqUJkTx4k+n+Xl5QI7g+TjTFNSNj7iVF4c0rYa43b9JE1TDVD/gvK/87OHw11H1096GjuoH3Mhr
IdLxy4koukUfcEufvuDniSgO/wHx4A1X/1BVh1chhabJ6gesjDeH/nVWqXHSH3Dc23rvv5yImm6q
H7DX7w5lws726shsxR+wF+8CMps30xsdh4+Yf3d79p3Uq18/mpqQCnkeyL9fBO8OVf3XL0/eVD8i
GbkLqvssrYJXywrCG/YHPJh3Q0aNyXu+CGLBQjpF/e2e+atK0z+VtZ/rT29Kb//pDf8U1y7I/dN6
KSLe/1B++4/veK5q/eINP1Z3Mcgf6cA//qPTVw0/3vAsZPQihXh/drz4rudjPC393CG+4sfFevGu
14N655SfL9yP2uvPl+XFmKgei2D+3TG9yQE+x7CmPOL9Yb3JPz7HuKYM5v1x/ZT7fJKRiQTqdyN7
mXd9jmFN2du7w3qd832KUT0lju+N6m2++SmG9ZS2vj+sl7nuJxmUyJXfH9Qv8uzPMbYpVf/d2F7n
+J9kYKJM8LuBva4vfJKBicz2dwN7Wdv4HMMy7N8Na6qr/HdyoDG7f46dn8ZGpI5jOsHriwvzIvB7
GR5qiFWS+nL9/rcCxKeiz7s37JcVo89x26aS0+8H97pI8CmG9lT2em9oLytln2RIotz27pDeVOk+
x7CeMr6ndO0XSeVtGtSHh7+u6319qN6uHE1aC5SKBwvqxaX5D6sHqKofy9T/1urxVMh895a9qn5+
ihv2VD59b1C/qrx+iqE9lW7fG9qvqr6fYWg/isbvDe3XFefPMjhK1r8f3OfbyH5UzN8b2k+V9k9x
y54q9u+P60WV/1OM6ald8N6YXnYYPsWQnvoU7w3pTXfjc4xqapG8O6o3nZXPMaypOfPesH7u6nyK
gT11hd4d2K86Sp9jbFNX6t2xve1mfY5xTT2xd8f1upP2KUb1TwHiP+Yrr1MUpLvSw1Nl4/dJx+/e
QbNPvOU+PuzLv/8/AAAA//8=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1000" b="1"/>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cap="all"/>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2.xml"/><Relationship Id="rId7" Type="http://schemas.openxmlformats.org/officeDocument/2006/relationships/chart" Target="../charts/chart5.xml"/><Relationship Id="rId12" Type="http://schemas.openxmlformats.org/officeDocument/2006/relationships/chart" Target="../charts/chart10.xml"/><Relationship Id="rId2" Type="http://schemas.microsoft.com/office/2014/relationships/chartEx" Target="../charts/chartEx1.xml"/><Relationship Id="rId16" Type="http://schemas.openxmlformats.org/officeDocument/2006/relationships/chart" Target="../charts/chart14.xml"/><Relationship Id="rId1" Type="http://schemas.openxmlformats.org/officeDocument/2006/relationships/chart" Target="../charts/chart1.xml"/><Relationship Id="rId6" Type="http://schemas.microsoft.com/office/2014/relationships/chartEx" Target="../charts/chartEx3.xml"/><Relationship Id="rId11" Type="http://schemas.openxmlformats.org/officeDocument/2006/relationships/chart" Target="../charts/chart9.xml"/><Relationship Id="rId5" Type="http://schemas.openxmlformats.org/officeDocument/2006/relationships/chart" Target="../charts/chart4.xml"/><Relationship Id="rId15" Type="http://schemas.openxmlformats.org/officeDocument/2006/relationships/chart" Target="../charts/chart13.xml"/><Relationship Id="rId10" Type="http://schemas.openxmlformats.org/officeDocument/2006/relationships/chart" Target="../charts/chart8.xml"/><Relationship Id="rId4" Type="http://schemas.openxmlformats.org/officeDocument/2006/relationships/chart" Target="../charts/chart3.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1</xdr:col>
      <xdr:colOff>1666875</xdr:colOff>
      <xdr:row>7</xdr:row>
      <xdr:rowOff>101600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09575" y="0"/>
          <a:ext cx="1866900" cy="1390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46182</xdr:colOff>
      <xdr:row>18</xdr:row>
      <xdr:rowOff>85170</xdr:rowOff>
    </xdr:from>
    <xdr:to>
      <xdr:col>7</xdr:col>
      <xdr:colOff>350982</xdr:colOff>
      <xdr:row>33</xdr:row>
      <xdr:rowOff>66119</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34</xdr:row>
      <xdr:rowOff>139700</xdr:rowOff>
    </xdr:from>
    <xdr:to>
      <xdr:col>12</xdr:col>
      <xdr:colOff>1</xdr:colOff>
      <xdr:row>52</xdr:row>
      <xdr:rowOff>120196</xdr:rowOff>
    </xdr:to>
    <mc:AlternateContent xmlns:mc="http://schemas.openxmlformats.org/markup-compatibility/2006">
      <mc:Choice xmlns:cx1="http://schemas.microsoft.com/office/drawing/2015/9/8/chartex" Requires="cx1">
        <xdr:graphicFrame macro="">
          <xdr:nvGraphicFramePr>
            <xdr:cNvPr id="3" name="Chart 4">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7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226675</xdr:colOff>
      <xdr:row>35</xdr:row>
      <xdr:rowOff>9337</xdr:rowOff>
    </xdr:from>
    <xdr:to>
      <xdr:col>20</xdr:col>
      <xdr:colOff>364909</xdr:colOff>
      <xdr:row>51</xdr:row>
      <xdr:rowOff>54204</xdr:rowOff>
    </xdr:to>
    <xdr:graphicFrame macro="">
      <xdr:nvGraphicFramePr>
        <xdr:cNvPr id="4" name="Chart 5">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530225</xdr:colOff>
      <xdr:row>0</xdr:row>
      <xdr:rowOff>120650</xdr:rowOff>
    </xdr:from>
    <xdr:to>
      <xdr:col>15</xdr:col>
      <xdr:colOff>225425</xdr:colOff>
      <xdr:row>15</xdr:row>
      <xdr:rowOff>101600</xdr:rowOff>
    </xdr:to>
    <xdr:graphicFrame macro="">
      <xdr:nvGraphicFramePr>
        <xdr:cNvPr id="5" name="Chart 6">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495629</xdr:colOff>
      <xdr:row>0</xdr:row>
      <xdr:rowOff>53874</xdr:rowOff>
    </xdr:from>
    <xdr:to>
      <xdr:col>38</xdr:col>
      <xdr:colOff>168088</xdr:colOff>
      <xdr:row>15</xdr:row>
      <xdr:rowOff>168089</xdr:rowOff>
    </xdr:to>
    <xdr:graphicFrame macro="">
      <xdr:nvGraphicFramePr>
        <xdr:cNvPr id="6" name="Chart 8">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60079</xdr:rowOff>
    </xdr:from>
    <xdr:to>
      <xdr:col>7</xdr:col>
      <xdr:colOff>440839</xdr:colOff>
      <xdr:row>15</xdr:row>
      <xdr:rowOff>84259</xdr:rowOff>
    </xdr:to>
    <mc:AlternateContent xmlns:mc="http://schemas.openxmlformats.org/markup-compatibility/2006">
      <mc:Choice xmlns:cx6="http://schemas.microsoft.com/office/drawing/2016/5/12/chartex" xmlns="" Requires="cx6">
        <xdr:graphicFrame macro="">
          <xdr:nvGraphicFramePr>
            <xdr:cNvPr id="8" name="Chart 11">
              <a:extLst>
                <a:ext uri="{FF2B5EF4-FFF2-40B4-BE49-F238E27FC236}">
                  <a16:creationId xmlns:a16="http://schemas.microsoft.com/office/drawing/2014/main" id="{09392E8F-D138-588F-6DA6-1043A254D4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7" name="">
              <a:extLst>
                <a:ext uri="{FF2B5EF4-FFF2-40B4-BE49-F238E27FC236}">
                  <a16:creationId xmlns:a16="http://schemas.microsoft.com/office/drawing/2014/main" id="{00000000-0008-0000-0900-000007000000}"/>
                </a:ext>
              </a:extLst>
            </xdr:cNvPr>
            <xdr:cNvSpPr>
              <a:spLocks noTextEdit="1"/>
            </xdr:cNvSpPr>
          </xdr:nvSpPr>
          <xdr:spPr>
            <a:xfrm>
              <a:off x="0" y="60079"/>
              <a:ext cx="4708039" cy="278643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0</xdr:colOff>
      <xdr:row>15</xdr:row>
      <xdr:rowOff>24073</xdr:rowOff>
    </xdr:from>
    <xdr:to>
      <xdr:col>7</xdr:col>
      <xdr:colOff>438220</xdr:colOff>
      <xdr:row>17</xdr:row>
      <xdr:rowOff>151075</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0" y="2771669"/>
          <a:ext cx="4712258" cy="493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Note: Regional programs</a:t>
          </a:r>
          <a:r>
            <a:rPr lang="en-US" sz="1100" i="1" baseline="0"/>
            <a:t> were added to each eligible state. Map does not show Federal programs (21) and Native American Tribes (3).</a:t>
          </a:r>
          <a:endParaRPr lang="en-US" sz="1100" i="1"/>
        </a:p>
      </xdr:txBody>
    </xdr:sp>
    <xdr:clientData/>
  </xdr:twoCellAnchor>
  <xdr:twoCellAnchor>
    <xdr:from>
      <xdr:col>7</xdr:col>
      <xdr:colOff>434841</xdr:colOff>
      <xdr:row>16</xdr:row>
      <xdr:rowOff>90875</xdr:rowOff>
    </xdr:from>
    <xdr:to>
      <xdr:col>16</xdr:col>
      <xdr:colOff>425823</xdr:colOff>
      <xdr:row>34</xdr:row>
      <xdr:rowOff>21478</xdr:rowOff>
    </xdr:to>
    <xdr:graphicFrame macro="">
      <xdr:nvGraphicFramePr>
        <xdr:cNvPr id="10" name="Chart 1">
          <a:extLst>
            <a:ext uri="{FF2B5EF4-FFF2-40B4-BE49-F238E27FC236}">
              <a16:creationId xmlns:a16="http://schemas.microsoft.com/office/drawing/2014/main" id="{00000000-0008-0000-0900-00000A000000}"/>
            </a:ext>
            <a:ext uri="{147F2762-F138-4A5C-976F-8EAC2B608ADB}">
              <a16:predDERef xmlns:a16="http://schemas.microsoft.com/office/drawing/2014/main" pre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37817</xdr:colOff>
      <xdr:row>16</xdr:row>
      <xdr:rowOff>30169</xdr:rowOff>
    </xdr:from>
    <xdr:to>
      <xdr:col>26</xdr:col>
      <xdr:colOff>592155</xdr:colOff>
      <xdr:row>32</xdr:row>
      <xdr:rowOff>149665</xdr:rowOff>
    </xdr:to>
    <xdr:graphicFrame macro="">
      <xdr:nvGraphicFramePr>
        <xdr:cNvPr id="11" name="Chart 2">
          <a:extLst>
            <a:ext uri="{FF2B5EF4-FFF2-40B4-BE49-F238E27FC236}">
              <a16:creationId xmlns:a16="http://schemas.microsoft.com/office/drawing/2014/main" id="{00000000-0008-0000-0900-00000B000000}"/>
            </a:ext>
            <a:ext uri="{147F2762-F138-4A5C-976F-8EAC2B608ADB}">
              <a16:predDERef xmlns:a16="http://schemas.microsoft.com/office/drawing/2014/main" pre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165845</xdr:colOff>
      <xdr:row>16</xdr:row>
      <xdr:rowOff>77320</xdr:rowOff>
    </xdr:from>
    <xdr:to>
      <xdr:col>38</xdr:col>
      <xdr:colOff>498230</xdr:colOff>
      <xdr:row>32</xdr:row>
      <xdr:rowOff>150345</xdr:rowOff>
    </xdr:to>
    <xdr:graphicFrame macro="">
      <xdr:nvGraphicFramePr>
        <xdr:cNvPr id="12" name="Chart 3">
          <a:extLst>
            <a:ext uri="{FF2B5EF4-FFF2-40B4-BE49-F238E27FC236}">
              <a16:creationId xmlns:a16="http://schemas.microsoft.com/office/drawing/2014/main" id="{00000000-0008-0000-0900-00000C000000}"/>
            </a:ext>
            <a:ext uri="{147F2762-F138-4A5C-976F-8EAC2B608ADB}">
              <a16:predDERef xmlns:a16="http://schemas.microsoft.com/office/drawing/2014/main" pre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305777</xdr:colOff>
      <xdr:row>0</xdr:row>
      <xdr:rowOff>102089</xdr:rowOff>
    </xdr:from>
    <xdr:to>
      <xdr:col>27</xdr:col>
      <xdr:colOff>390769</xdr:colOff>
      <xdr:row>15</xdr:row>
      <xdr:rowOff>73270</xdr:rowOff>
    </xdr:to>
    <xdr:graphicFrame macro="">
      <xdr:nvGraphicFramePr>
        <xdr:cNvPr id="13" name="Chart 19">
          <a:extLst>
            <a:ext uri="{FF2B5EF4-FFF2-40B4-BE49-F238E27FC236}">
              <a16:creationId xmlns:a16="http://schemas.microsoft.com/office/drawing/2014/main" id="{00000000-0008-0000-0900-00000D000000}"/>
            </a:ext>
            <a:ext uri="{147F2762-F138-4A5C-976F-8EAC2B608ADB}">
              <a16:predDERef xmlns:a16="http://schemas.microsoft.com/office/drawing/2014/main" pre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367926</xdr:colOff>
      <xdr:row>34</xdr:row>
      <xdr:rowOff>88900</xdr:rowOff>
    </xdr:from>
    <xdr:to>
      <xdr:col>41</xdr:col>
      <xdr:colOff>207309</xdr:colOff>
      <xdr:row>49</xdr:row>
      <xdr:rowOff>145677</xdr:rowOff>
    </xdr:to>
    <xdr:graphicFrame macro="">
      <xdr:nvGraphicFramePr>
        <xdr:cNvPr id="8" name="Chart 2">
          <a:extLst>
            <a:ext uri="{FF2B5EF4-FFF2-40B4-BE49-F238E27FC236}">
              <a16:creationId xmlns:a16="http://schemas.microsoft.com/office/drawing/2014/main" id="{00000000-0008-0000-0900-000008000000}"/>
            </a:ext>
            <a:ext uri="{147F2762-F138-4A5C-976F-8EAC2B608ADB}">
              <a16:predDERef xmlns:a16="http://schemas.microsoft.com/office/drawing/2014/main" pre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434199</xdr:colOff>
      <xdr:row>33</xdr:row>
      <xdr:rowOff>144153</xdr:rowOff>
    </xdr:from>
    <xdr:to>
      <xdr:col>30</xdr:col>
      <xdr:colOff>277201</xdr:colOff>
      <xdr:row>56</xdr:row>
      <xdr:rowOff>17574</xdr:rowOff>
    </xdr:to>
    <xdr:graphicFrame macro="">
      <xdr:nvGraphicFramePr>
        <xdr:cNvPr id="14" name="Chart 4">
          <a:extLst>
            <a:ext uri="{FF2B5EF4-FFF2-40B4-BE49-F238E27FC236}">
              <a16:creationId xmlns:a16="http://schemas.microsoft.com/office/drawing/2014/main" id="{00000000-0008-0000-0900-00000E000000}"/>
            </a:ext>
            <a:ext uri="{147F2762-F138-4A5C-976F-8EAC2B608ADB}">
              <a16:predDERef xmlns:a16="http://schemas.microsoft.com/office/drawing/2014/main" pre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38</xdr:col>
      <xdr:colOff>264432</xdr:colOff>
      <xdr:row>0</xdr:row>
      <xdr:rowOff>81869</xdr:rowOff>
    </xdr:from>
    <xdr:to>
      <xdr:col>45</xdr:col>
      <xdr:colOff>550182</xdr:colOff>
      <xdr:row>15</xdr:row>
      <xdr:rowOff>174851</xdr:rowOff>
    </xdr:to>
    <xdr:graphicFrame macro="">
      <xdr:nvGraphicFramePr>
        <xdr:cNvPr id="15" name="Chart 2">
          <a:extLst>
            <a:ext uri="{FF2B5EF4-FFF2-40B4-BE49-F238E27FC236}">
              <a16:creationId xmlns:a16="http://schemas.microsoft.com/office/drawing/2014/main" id="{00000000-0008-0000-0900-00000F000000}"/>
            </a:ext>
            <a:ext uri="{147F2762-F138-4A5C-976F-8EAC2B608ADB}">
              <a16:predDERef xmlns:a16="http://schemas.microsoft.com/office/drawing/2014/main" pre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15875</xdr:colOff>
      <xdr:row>16</xdr:row>
      <xdr:rowOff>107950</xdr:rowOff>
    </xdr:from>
    <xdr:to>
      <xdr:col>46</xdr:col>
      <xdr:colOff>314325</xdr:colOff>
      <xdr:row>31</xdr:row>
      <xdr:rowOff>88900</xdr:rowOff>
    </xdr:to>
    <xdr:graphicFrame macro="">
      <xdr:nvGraphicFramePr>
        <xdr:cNvPr id="16" name="Chart 1">
          <a:extLst>
            <a:ext uri="{FF2B5EF4-FFF2-40B4-BE49-F238E27FC236}">
              <a16:creationId xmlns:a16="http://schemas.microsoft.com/office/drawing/2014/main" id="{00000000-0008-0000-0900-000010000000}"/>
            </a:ext>
            <a:ext uri="{147F2762-F138-4A5C-976F-8EAC2B608ADB}">
              <a16:predDERef xmlns:a16="http://schemas.microsoft.com/office/drawing/2014/main" pre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387818</xdr:colOff>
      <xdr:row>53</xdr:row>
      <xdr:rowOff>30441</xdr:rowOff>
    </xdr:from>
    <xdr:to>
      <xdr:col>11</xdr:col>
      <xdr:colOff>68035</xdr:colOff>
      <xdr:row>69</xdr:row>
      <xdr:rowOff>108857</xdr:rowOff>
    </xdr:to>
    <xdr:graphicFrame macro="">
      <xdr:nvGraphicFramePr>
        <xdr:cNvPr id="17" name="Chart 1">
          <a:extLst>
            <a:ext uri="{FF2B5EF4-FFF2-40B4-BE49-F238E27FC236}">
              <a16:creationId xmlns:a16="http://schemas.microsoft.com/office/drawing/2014/main" id="{00000000-0008-0000-0900-000011000000}"/>
            </a:ext>
            <a:ext uri="{147F2762-F138-4A5C-976F-8EAC2B608ADB}">
              <a16:predDERef xmlns:a16="http://schemas.microsoft.com/office/drawing/2014/main" pre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350253</xdr:colOff>
      <xdr:row>53</xdr:row>
      <xdr:rowOff>59834</xdr:rowOff>
    </xdr:from>
    <xdr:to>
      <xdr:col>22</xdr:col>
      <xdr:colOff>95251</xdr:colOff>
      <xdr:row>71</xdr:row>
      <xdr:rowOff>54427</xdr:rowOff>
    </xdr:to>
    <xdr:graphicFrame macro="">
      <xdr:nvGraphicFramePr>
        <xdr:cNvPr id="18" name="Chart 3">
          <a:extLst>
            <a:ext uri="{FF2B5EF4-FFF2-40B4-BE49-F238E27FC236}">
              <a16:creationId xmlns:a16="http://schemas.microsoft.com/office/drawing/2014/main" id="{00000000-0008-0000-0900-000012000000}"/>
            </a:ext>
            <a:ext uri="{147F2762-F138-4A5C-976F-8EAC2B608ADB}">
              <a16:predDERef xmlns:a16="http://schemas.microsoft.com/office/drawing/2014/main" pre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lex sheet view" id="{A2FC0749-480C-4165-931A-59D6EC790A84}">
    <nsvFilter filterId="{BEABEB23-F478-4B53-BF80-C14EA2A44EF0}" ref="A1:T333" tableId="0"/>
  </namedSheetView>
</namedSheetViews>
</file>

<file path=xl/persons/person.xml><?xml version="1.0" encoding="utf-8"?>
<personList xmlns="http://schemas.microsoft.com/office/spreadsheetml/2018/threadedcomments" xmlns:x="http://schemas.openxmlformats.org/spreadsheetml/2006/main">
  <person displayName="Alyssa Curran" id="{273DEAC5-A061-4A18-BF38-500534E19DA0}" userId="Alyssa.Curran@wri.org" providerId="PeoplePicker"/>
  <person displayName="Michelle Levinson" id="{D5A4DDB3-431A-49B9-9D31-41B5C5C03198}" userId="Michelle.Levinson@wri.org" providerId="PeoplePicker"/>
  <person displayName="Jessica Wang" id="{B165194B-9FB7-4011-BDE4-B8DC3DC220F9}" userId="S::Jessica.Wang@wri.org::d8b15f3f-0fc4-41f9-9a9c-89eeeb61e6b6" providerId="AD"/>
  <person displayName="Navva Sedigh" id="{3449CD88-3C2F-4905-9B9C-695758183C23}" userId="S::navva.sedigh@wri.org::cf253cd7-85d6-40d0-bd20-9e7ee7164f2d" providerId="AD"/>
  <person displayName="Alyssa Curran" id="{9CB50ADA-FF6B-4F0B-925F-229CA00D600F}" userId="S::alyssa.curran@wri.org::c9241729-aa80-42f5-87cd-c1c289266279" providerId="AD"/>
  <person displayName="Kalina Gibson" id="{2C5798E4-3693-447E-890F-9A5C40DD3333}" userId="S::kalina.gibson@wri.org::8dfce7e5-5eab-4636-b3e9-a07d959ed8bd" providerId="AD"/>
  <person displayName="Alissa Huntington" id="{6C24E367-8E39-41C8-B09A-C0B9CB9F8050}" userId="S::Alissa.Huntington@wri.org::ade4bc94-6605-42c9-ad52-f37b6a902252" providerId="AD"/>
  <person displayName="Michelle Levinson" id="{8ABC1B8F-37FE-459C-8FEC-058E4265CE20}" userId="S::Michelle.Levinson@wri.org::4e58d54c-0f13-441d-87ca-df22d2a29ad3" providerId="AD"/>
  <person displayName="Michelle Levinson" id="{A2EB1881-4E44-41B2-BE1E-44314058AD51}" userId="S::michelle.levinson@wri.org::4e58d54c-0f13-441d-87ca-df22d2a29ad3" providerId="AD"/>
  <person displayName="Phillip Burgoyne-Allen" id="{5E74F93D-F1E6-43D6-A604-6DC6A4C0C274}" userId="S::phillip.burgoyne-allen@wri.org::f516a58d-a0d3-4334-88f3-1fcc8f49e84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a Achury" refreshedDate="45142.41883865741" createdVersion="8" refreshedVersion="8" minRefreshableVersion="3" recordCount="398" xr:uid="{E7B35639-6772-48C8-B3B9-4DD89539B9B0}">
  <cacheSource type="worksheet">
    <worksheetSource ref="B1:Q343" sheet="Clearinghouse Official"/>
  </cacheSource>
  <cacheFields count="26">
    <cacheField name="Tracking " numFmtId="49">
      <sharedItems containsBlank="1"/>
    </cacheField>
    <cacheField name="Priority" numFmtId="0">
      <sharedItems containsBlank="1"/>
    </cacheField>
    <cacheField name="Name" numFmtId="0">
      <sharedItems containsBlank="1"/>
    </cacheField>
    <cacheField name="Acronym" numFmtId="49">
      <sharedItems containsBlank="1"/>
    </cacheField>
    <cacheField name="Category" numFmtId="49">
      <sharedItems containsBlank="1"/>
    </cacheField>
    <cacheField name="Type" numFmtId="49">
      <sharedItems containsBlank="1"/>
    </cacheField>
    <cacheField name="Funder Type" numFmtId="49">
      <sharedItems containsBlank="1"/>
    </cacheField>
    <cacheField name="Funder name" numFmtId="0">
      <sharedItems containsBlank="1"/>
    </cacheField>
    <cacheField name="Funding/Authorizing Source" numFmtId="0">
      <sharedItems containsBlank="1"/>
    </cacheField>
    <cacheField name="Geography" numFmtId="0">
      <sharedItems containsBlank="1" count="57">
        <s v="CO"/>
        <s v="OR"/>
        <s v="Federal"/>
        <s v="Tribal Government or Indigenous Communities"/>
        <s v="Federal - state admin"/>
        <s v="NY"/>
        <s v="PA"/>
        <s v="SC"/>
        <s v="VA"/>
        <s v="Federal - competitive"/>
        <s v="TX"/>
        <s v="Regional - state admin"/>
        <s v="NV"/>
        <s v="NC"/>
        <s v="MD"/>
        <s v="CA"/>
        <s v="IL"/>
        <s v="SD"/>
        <s v="IA"/>
        <s v="AL"/>
        <s v="VT"/>
        <s v="LA"/>
        <s v="WI"/>
        <s v="IN"/>
        <s v="GA"/>
        <s v="NE"/>
        <s v="OK"/>
        <s v="AR"/>
        <s v="OH"/>
        <s v="ID"/>
        <s v="MI"/>
        <s v="CT"/>
        <s v="FL"/>
        <s v="UT"/>
        <s v="MA"/>
        <s v="RI"/>
        <s v="MN"/>
        <s v="NM"/>
        <s v="NJ"/>
        <s v="AZ"/>
        <s v="DC"/>
        <s v="HI"/>
        <s v="WA"/>
        <s v="MO"/>
        <s v="MS"/>
        <s v="DE"/>
        <s v="ME"/>
        <s v="AK"/>
        <s v="NH"/>
        <s v="WY"/>
        <s v="WV"/>
        <m/>
        <s v="MT"/>
        <s v="TN"/>
        <s v="ND"/>
        <s v="CO "/>
        <s v="KS"/>
      </sharedItems>
    </cacheField>
    <cacheField name="Total funded amount" numFmtId="0">
      <sharedItems containsBlank="1" containsMixedTypes="1" containsNumber="1" minValue="250000" maxValue="50000000000" longText="1"/>
    </cacheField>
    <cacheField name="Maximum Allowance" numFmtId="0">
      <sharedItems containsBlank="1" containsMixedTypes="1" containsNumber="1" minValue="-6.6250000000000003E-2" maxValue="100000000"/>
    </cacheField>
    <cacheField name="Unit of Max Allowance" numFmtId="49">
      <sharedItems containsBlank="1"/>
    </cacheField>
    <cacheField name="Minimum Match Requirement" numFmtId="0">
      <sharedItems containsBlank="1" containsMixedTypes="1" containsNumber="1" minValue="0.05" maxValue="1"/>
    </cacheField>
    <cacheField name="Eligible Sectors/Types" numFmtId="0">
      <sharedItems containsBlank="1"/>
    </cacheField>
    <cacheField name="EJ Approach" numFmtId="0">
      <sharedItems containsBlank="1"/>
    </cacheField>
    <cacheField name="EJ Criteria" numFmtId="0">
      <sharedItems containsBlank="1"/>
    </cacheField>
    <cacheField name="Stacking " numFmtId="49">
      <sharedItems containsBlank="1"/>
    </cacheField>
    <cacheField name="Scrappage" numFmtId="49">
      <sharedItems containsBlank="1"/>
    </cacheField>
    <cacheField name="Scrap vehicle year" numFmtId="0">
      <sharedItems containsBlank="1" containsMixedTypes="1" containsNumber="1" containsInteger="1" minValue="2009" maxValue="2009"/>
    </cacheField>
    <cacheField name="Applicable Technologies" numFmtId="49">
      <sharedItems containsBlank="1"/>
    </cacheField>
    <cacheField name="Application Status" numFmtId="49">
      <sharedItems containsBlank="1"/>
    </cacheField>
    <cacheField name="Application burden (1-3)" numFmtId="49">
      <sharedItems containsBlank="1"/>
    </cacheField>
    <cacheField name="Need Resource?" numFmtId="49">
      <sharedItems containsBlank="1"/>
    </cacheField>
    <cacheField name="Notes" numFmtId="0">
      <sharedItems containsBlank="1" containsMixedTypes="1" containsNumber="1" containsInteger="1" minValue="0" maxValue="0" longText="1"/>
    </cacheField>
    <cacheField name="Program Website"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8">
  <r>
    <s v="Y"/>
    <s v="C"/>
    <s v="Electric Vehicle Supply Equipment (EVSE) Funding Authorization"/>
    <m/>
    <s v="Other"/>
    <s v="Law"/>
    <s v="State"/>
    <s v="Colorado Community Enterprise"/>
    <m/>
    <x v="0"/>
    <m/>
    <s v="N/A"/>
    <s v="N/A"/>
    <s v="N/A"/>
    <s v="EVs"/>
    <s v="prioritization"/>
    <s v="All"/>
    <m/>
    <s v="Not required"/>
    <s v="N/A"/>
    <s v="Anything"/>
    <s v="Unknown"/>
    <m/>
    <m/>
    <s v="Law provides new funding available for sustainable transportation. It creates three new transportation electrification enterprises: the Clean Transit Enterprise housed in the Colorado Department of Transportation (CDOT), the Clean Fleet Enterprise housed in the Colorado Department of Public Health and Environment (CDPHE), and the Community Access Enterprise housed in the Colorado Energy Office (CEO)."/>
    <s v="https://energyoffice.colorado.gov/about-us/boards-commissions/community-access-enterprise"/>
  </r>
  <r>
    <s v="Y"/>
    <s v="C"/>
    <s v="Small-Scale Local Energy Loan Program"/>
    <s v="SELP"/>
    <s v="Financing"/>
    <s v="Loan"/>
    <s v="State"/>
    <m/>
    <s v="Oregon Department of Energy"/>
    <x v="1"/>
    <n v="600000000"/>
    <s v="N/A"/>
    <s v="N/A"/>
    <s v="N/A"/>
    <s v="Energy"/>
    <s v="none"/>
    <s v="n/a"/>
    <m/>
    <s v="Not required"/>
    <s v="N/A"/>
    <s v="Anything"/>
    <s v="Unknown"/>
    <m/>
    <m/>
    <s v="SELP is not currently accepting new loan applications."/>
    <s v="https://www.oregon.gov/energy/incentives/pages/energy-loan-program.aspx"/>
  </r>
  <r>
    <s v="Y"/>
    <s v="B"/>
    <s v="Community Project Funding"/>
    <s v="CPF"/>
    <s v="Funding"/>
    <s v="Grant"/>
    <s v="Federal"/>
    <s v="United States Congress"/>
    <s v="US House of Representatives "/>
    <x v="2"/>
    <s v="$7.5B for FY22 (total funding for both Houses of Congress is limited to no more than 1% of discretionary spending)"/>
    <s v="N/A"/>
    <s v="N/A"/>
    <s v="N/A"/>
    <s v="Other"/>
    <s v="none"/>
    <s v="n/a"/>
    <s v="yes "/>
    <s v="Not required"/>
    <s v="N/A"/>
    <s v="Anything"/>
    <s v="Annual Window"/>
    <m/>
    <m/>
    <m/>
    <s v="https://appropriations.house.gov/fiscal-year-2024-member-request-guidance"/>
  </r>
  <r>
    <s v="Y"/>
    <s v="B"/>
    <s v="Indian Energy Program"/>
    <m/>
    <s v="Funding"/>
    <s v="Grant"/>
    <s v="Federal"/>
    <s v="Department of Energy"/>
    <s v="Office of Indian Energy Policy and Programs"/>
    <x v="3"/>
    <n v="30000000"/>
    <s v="N/A"/>
    <s v="N/A"/>
    <s v="N/A"/>
    <s v="Other"/>
    <s v="exclusive to"/>
    <s v="Race/Ethinicity/Tribe"/>
    <m/>
    <s v="Not required"/>
    <s v="N/A"/>
    <s v="Anything"/>
    <s v="Rolling"/>
    <m/>
    <m/>
    <s v="No specific funding provided. Information of current funding opportunities from federal agencies and other entities for tribal energy projects development and deployment. "/>
    <s v="https://www.energy.gov/indianenergy/office-indian-energy-policy-and-programs"/>
  </r>
  <r>
    <s v="Y"/>
    <s v="B"/>
    <s v="Congestion Mitigation and Air Quality Improvement Program"/>
    <s v="CMAQ"/>
    <s v="Funding"/>
    <s v="Rebate"/>
    <s v="Federal"/>
    <s v="Federal Highway Administration"/>
    <s v="Highway Trust Fund Highway Account (federal aid)"/>
    <x v="4"/>
    <n v="2600000000"/>
    <n v="0.8"/>
    <s v="per applicant"/>
    <n v="0.2"/>
    <s v="Any public fleet vehicle"/>
    <s v="prioritization"/>
    <s v="Pollution burden"/>
    <s v="yes "/>
    <s v="Not required"/>
    <s v="N/A"/>
    <s v="Anything"/>
    <s v="Annual Window"/>
    <m/>
    <m/>
    <s v="CMAQ provides flexible funding to state and local governments for transportation projects. Schools should reach out to local and state government for funding."/>
    <s v="https://www.law.cornell.edu/uscode/text/23/149"/>
  </r>
  <r>
    <s v="Y"/>
    <s v="C"/>
    <s v="Alternative Fuel Vehicle Research and Development Funding"/>
    <m/>
    <s v="Funding"/>
    <s v="Incentive"/>
    <s v="State"/>
    <s v="New York State Energy Research and Development Authority (NYSERDA)"/>
    <s v="Clean Transportation Program"/>
    <x v="5"/>
    <s v="N/A"/>
    <s v="N/A"/>
    <s v="N/A"/>
    <s v="N/A"/>
    <s v="Any fleet vehicles"/>
    <s v="none"/>
    <s v="n/a"/>
    <m/>
    <s v="Not required"/>
    <s v="N/A"/>
    <s v="Anything"/>
    <s v="Unknown"/>
    <m/>
    <m/>
    <s v="Broad category of funding for R&amp;D; individual RFPs/funding opps are updated on the website under this umbrella with more specifics"/>
    <s v="https://www.nyserda.ny.gov/All-Programs/Clean-Transportation-Program"/>
  </r>
  <r>
    <s v="Y"/>
    <s v="A"/>
    <s v="Alternative Fuels Incentive Grant Program"/>
    <s v="AFIG"/>
    <s v="Funding"/>
    <s v="Rebate"/>
    <s v="State"/>
    <s v="Department of Environmental Protection (DEP)"/>
    <s v="Utilities gross receipts tax that funds the Alternative Fuels Incentive Act"/>
    <x v="6"/>
    <n v="3000000"/>
    <n v="300000"/>
    <s v="incremental cost"/>
    <n v="0.5"/>
    <s v="Any fleet vehicles"/>
    <s v="prioritization"/>
    <s v="Income + Race/Ethinicity/Tribe"/>
    <m/>
    <s v="Not required"/>
    <s v="N/A"/>
    <s v="Bus + Repower"/>
    <s v="Rolling"/>
    <m/>
    <m/>
    <s v="Program will reopen Spring 2023. It cannot stack with any VW funding"/>
    <s v="https://www.dep.pa.gov/Citizens/GrantsLoansRebates/Alternative-Fuels-Incentive-Grant/Pages/default.aspx"/>
  </r>
  <r>
    <s v="Y"/>
    <s v="B"/>
    <s v="SC Energy Efficiency Revolving Loan Program"/>
    <s v="EERL"/>
    <s v="Financing"/>
    <s v="Loan"/>
    <s v="State"/>
    <s v="SC Office of Regulatory Staff (ORS) Energy Office (EO), Business Development Corportation (BDC)"/>
    <s v="US Dept of Energy's State Energy Program "/>
    <x v="7"/>
    <s v="N/A"/>
    <n v="1000000"/>
    <s v="per applicant"/>
    <s v="Yes, unspecified "/>
    <s v="Energy"/>
    <s v="none"/>
    <s v="n/a"/>
    <m/>
    <s v="Not required"/>
    <s v="N/A"/>
    <s v="Anything"/>
    <s v="Rolling"/>
    <m/>
    <m/>
    <m/>
    <s v="https://www.businessdevelopment.org/eerl.html"/>
  </r>
  <r>
    <s v="Y"/>
    <s v="A"/>
    <s v="Government Alternative Fuel Vehicle (AFV) Incentive"/>
    <s v="AFV"/>
    <s v="Funding"/>
    <s v="Rebate"/>
    <s v="Federal"/>
    <s v="VA Dept of Mines, Minerals and Energgy/ VA Dept of Transportation"/>
    <s v="CMAQ"/>
    <x v="8"/>
    <n v="1300000"/>
    <n v="10000"/>
    <s v="incremental cost"/>
    <s v="Yes, unspecified "/>
    <s v="Any public fleet vehicle"/>
    <s v="prioritization"/>
    <s v="Pollution burden"/>
    <m/>
    <s v="Not required"/>
    <s v="N/A"/>
    <s v="Bus (&amp;/or Battery)"/>
    <s v="Rolling"/>
    <m/>
    <m/>
    <s v="Funding is currently available through June 30, 2023. Fleets that are interested in utilizing this Program for the purchase or conversion to new alternative fuel vehicles should first contact Alleyn Harned (540-568-8896) or Matt Wade (540-568-4051) with Virginia Clean Cities."/>
    <s v="https://vacleancities.org/wp-content/uploads/2021/03/Attachment-1-CMAQ-Application-Reimbursement-Form-030421.docx"/>
  </r>
  <r>
    <s v="Y"/>
    <s v="A"/>
    <s v="Environmental Justice Small Grant Program"/>
    <s v="EJSG"/>
    <s v="Funding"/>
    <s v="Grant"/>
    <s v="Federal"/>
    <s v="Environmental Protection Agency (EPA)"/>
    <s v="Office of Environmental Justice"/>
    <x v="9"/>
    <n v="1600000"/>
    <n v="100000"/>
    <s v="per applicant"/>
    <s v="Yes, unspecified "/>
    <s v="Economic development investments"/>
    <s v="exclusive to"/>
    <s v="Income + Race/Ethinicity/Tribe"/>
    <s v="n/a"/>
    <s v="Not required"/>
    <s v="N/A"/>
    <s v="Anything"/>
    <s v="Annual Window"/>
    <m/>
    <m/>
    <s v="For 2022, it seem that they're restricting it to tribal goverments"/>
    <s v="https://www.epa.gov/environmentaljustice/environmental-justice-small-grants-program#Eligibility"/>
  </r>
  <r>
    <s v="Y"/>
    <s v="B"/>
    <s v="Improved Energy Technology Loans"/>
    <m/>
    <s v="Financing"/>
    <s v="Loan"/>
    <s v="Federal"/>
    <s v="Department of Energy"/>
    <s v="Loan Program Office (LPO)"/>
    <x v="2"/>
    <n v="2500000"/>
    <n v="1"/>
    <s v="per applicant"/>
    <s v="N/A"/>
    <s v="Energy"/>
    <s v="extra funds"/>
    <s v="Race/Ethinicity/Tribe"/>
    <s v="yes "/>
    <s v="Not required"/>
    <s v="N/A"/>
    <s v="Anything"/>
    <s v="Rolling"/>
    <m/>
    <m/>
    <m/>
    <s v="https://www.energy.gov/lpo/applicant-resources#lpooverview"/>
  </r>
  <r>
    <s v="Y"/>
    <s v="X"/>
    <s v="Emissions Reduction Incentive Grants Program"/>
    <s v="ERIG"/>
    <s v="Funding"/>
    <s v="Grant"/>
    <s v="State"/>
    <s v="Texas Commission on Environmental Quality"/>
    <s v="Texas Commission on Environmental Quality"/>
    <x v="10"/>
    <s v="N/A"/>
    <n v="0.8"/>
    <s v="incremental cost"/>
    <n v="0.2"/>
    <s v="MDHV vehicles only"/>
    <s v="none"/>
    <s v="n/a"/>
    <m/>
    <s v="Required"/>
    <m/>
    <s v="Bus (&amp;/or Battery)"/>
    <s v="Unknown"/>
    <m/>
    <m/>
    <s v="The current ERIG grant round ends at 5:00 p.m., Central Time on April 4, 2023"/>
    <s v="https://www.tceq.texas.gov/assets/public/implementation/air/terp/erig/FY21/FY21-ERIG-Replacement-10430b-Application-FINAL-12.1.20.pdf"/>
  </r>
  <r>
    <s v="Y"/>
    <s v="B"/>
    <s v="Impact Assistance Program for Public Fleets"/>
    <m/>
    <s v="Funding"/>
    <s v="Grant"/>
    <s v="State"/>
    <s v="Colorado Department of Local Affairs "/>
    <s v="Severance Tax and FML"/>
    <x v="0"/>
    <n v="25000000"/>
    <n v="750000"/>
    <s v="per applicant"/>
    <s v="1 to 1 "/>
    <s v="Economic development investments"/>
    <s v="prioritization"/>
    <s v="Pollution + Income"/>
    <m/>
    <s v="Not required"/>
    <s v="N/A"/>
    <s v="Anything"/>
    <s v="Annual Window"/>
    <m/>
    <m/>
    <m/>
    <s v="https://cdola.colorado.gov/funding-programs/energy/mineral-impact-assistance-fund-grant-eiaf"/>
  </r>
  <r>
    <s v="Y"/>
    <s v="A"/>
    <s v="South Carolina Mini-Grants"/>
    <m/>
    <s v="Funding"/>
    <s v="Grant"/>
    <s v="Federal"/>
    <s v="SC Office of Regulatory Staff (ORS) Energy Office (EO)"/>
    <s v="US Dept of Energy's State Energy Program "/>
    <x v="7"/>
    <s v="N/A"/>
    <n v="10000"/>
    <s v="per applicant"/>
    <s v="Yes, unspecified "/>
    <s v="Energy"/>
    <s v="none"/>
    <s v="n/a"/>
    <m/>
    <s v="Not required"/>
    <s v="N/A"/>
    <s v="Anything"/>
    <s v="Annual Window"/>
    <m/>
    <m/>
    <s v="No mentioned of EJ approach. "/>
    <s v="https://energy.sc.gov/incentives/grants"/>
  </r>
  <r>
    <s v="Y"/>
    <s v="C"/>
    <s v="Indigenous Communities Program (American Rescue Plan)"/>
    <m/>
    <s v="Funding"/>
    <s v="Grant"/>
    <s v="Federal"/>
    <s v="Department of Commerce"/>
    <s v="Economic Development Administration (EDA)"/>
    <x v="3"/>
    <n v="100000000"/>
    <n v="5000000"/>
    <s v="per applicant"/>
    <s v="Yes, unspecified "/>
    <s v="Economic development investments"/>
    <s v="exclusive to"/>
    <s v="Race/Ethinicity/Tribe"/>
    <s v="yes "/>
    <s v="Not required"/>
    <s v="N/A"/>
    <s v="Anything"/>
    <s v="Unknown"/>
    <m/>
    <m/>
    <s v="Last round closed March 31, 2022. Funds have to be awarded by September 30, 2022."/>
    <s v="https://eda.gov/arpa/indigenous/"/>
  </r>
  <r>
    <s v="Y"/>
    <s v="B"/>
    <s v="State Economic &amp; Infrastructure Development Investment Program"/>
    <m/>
    <s v="Funding"/>
    <s v="Grant"/>
    <s v="Federal"/>
    <s v="Northern Border Regional Commission"/>
    <s v="Northern Border Regional Commission"/>
    <x v="11"/>
    <n v="23200000"/>
    <n v="100000000"/>
    <s v="per applicant"/>
    <s v="Yes, unspecified "/>
    <s v="Economic development investments"/>
    <s v="extra funds"/>
    <s v="Income"/>
    <s v="yes "/>
    <s v="Not required"/>
    <s v="N/A"/>
    <s v="Anything"/>
    <s v="Annual Window"/>
    <m/>
    <m/>
    <s v="Letters of interest by April 2023"/>
    <s v="https://www.nbrc.gov/content/Catalyst"/>
  </r>
  <r>
    <s v="Y"/>
    <s v="B"/>
    <s v="Environmental Justice Grants (American Rescue Plan Act)"/>
    <m/>
    <s v="Funding"/>
    <s v="Grant"/>
    <s v="Federal"/>
    <s v="Environmental Protection Agency (EPA)"/>
    <s v="Varies"/>
    <x v="9"/>
    <n v="50000000"/>
    <n v="75000"/>
    <s v="per applicant"/>
    <s v="Yes, unspecified "/>
    <s v="Other"/>
    <s v="exclusive to"/>
    <s v="All"/>
    <m/>
    <s v="Not required"/>
    <s v="N/A"/>
    <s v="Anything"/>
    <s v="Unknown"/>
    <m/>
    <m/>
    <s v="Announcement of 50 million for EJ grants. No specifications on programs or application process yet"/>
    <s v="https://www.epa.gov/environmentaljustice/environmental-justice-grants-funding-and-technical-assistance"/>
  </r>
  <r>
    <s v="Y"/>
    <s v="C"/>
    <s v="Connected Communities"/>
    <m/>
    <s v="Funding"/>
    <s v="Grant"/>
    <s v="Federal"/>
    <s v="Department of Energy"/>
    <s v="Office of Energy Efficiency and Renewable Energy (EERE), Building Technologies Office (BTO), and Solar Energy Technologies Office (SETO)"/>
    <x v="9"/>
    <n v="65000000"/>
    <n v="7000000"/>
    <s v="per applicant"/>
    <n v="0.39963070720278959"/>
    <s v="Energy"/>
    <s v="none"/>
    <s v="n/a"/>
    <s v="n/a"/>
    <s v="Not required"/>
    <s v="N/A"/>
    <s v="Anything"/>
    <s v="Unknown"/>
    <m/>
    <m/>
    <s v="Most recent round selections for this funding program were announced on October 13, 2021. No mentioned of EJ approach. "/>
    <s v="https://www.energy.gov/eere/solar/funding-opportunity-announcement-connected-communities"/>
  </r>
  <r>
    <s v="Y"/>
    <s v="B"/>
    <s v="State Energy Program"/>
    <m/>
    <s v="Funding"/>
    <s v="Grant"/>
    <s v="Federal"/>
    <s v="Department of Energy"/>
    <s v="Energy Efficiency &amp; Renewable Energy (EERE)"/>
    <x v="4"/>
    <n v="56000000"/>
    <s v="Varies"/>
    <s v="per applicant"/>
    <s v="N/A"/>
    <s v="Energy"/>
    <s v="prioritization"/>
    <s v="All"/>
    <s v="no "/>
    <s v="Not required"/>
    <s v="N/A"/>
    <s v="Anything"/>
    <s v="Annual Window"/>
    <m/>
    <m/>
    <s v="Grant awarded only to states. "/>
    <s v="https://www.energy.gov/eere/wipo/state-energy-program-guidance"/>
  </r>
  <r>
    <s v="Y"/>
    <s v="A"/>
    <s v="Clean Air Grant"/>
    <m/>
    <s v="Funding"/>
    <s v="Grant"/>
    <s v="VW Settlement"/>
    <s v="Nevada Division of Environmental Protection"/>
    <s v="VW Environmental Mititgation Trust"/>
    <x v="12"/>
    <n v="19500000"/>
    <n v="1"/>
    <s v="incremental cost"/>
    <s v="Yes, unspecified "/>
    <s v="MDHV vehicles only"/>
    <s v="prioritization"/>
    <s v="All"/>
    <s v="yes "/>
    <s v="Required"/>
    <s v="2009 or older"/>
    <s v="Bus + Repower"/>
    <s v="Unknown"/>
    <m/>
    <m/>
    <s v="Last application cycle closed January 2022 and expected to have another cycle at the end of 2023."/>
    <s v="https://ndep.nv.gov/uploads/air-vwset-docs/2021_competitive_application.pdf"/>
  </r>
  <r>
    <s v="Y"/>
    <s v="C"/>
    <s v="Clean Fuel Advanced Technology Project Grant Funding"/>
    <m/>
    <s v="Funding"/>
    <s v="Grant"/>
    <s v="Federal"/>
    <s v="Clean Fuels Advanced Technology Project"/>
    <s v="Federal CMAQ"/>
    <x v="13"/>
    <n v="1500000"/>
    <n v="300000"/>
    <s v="per applicant"/>
    <n v="0.24"/>
    <s v="Other"/>
    <s v="none"/>
    <s v="n/a"/>
    <m/>
    <s v="Not required"/>
    <s v="N/A"/>
    <s v="Anything"/>
    <s v="Unknown"/>
    <m/>
    <m/>
    <s v="Last Round closed Sept. 2022. While there's no mentioned of EJ approach, the grant has to be implemented in pre-selected counties. "/>
    <s v="https://nccleantech.ncsu.edu/our-work/center-projects/cfat-project-request-for-proposals-information/"/>
  </r>
  <r>
    <s v="Y"/>
    <s v="B"/>
    <s v="Community Facilities Direct Loan and Grant Program"/>
    <m/>
    <s v="Financing"/>
    <s v="Loan"/>
    <s v="Federal"/>
    <s v="United States Department of Agriculture (USDA)"/>
    <s v="Community Facilities Program"/>
    <x v="9"/>
    <s v="N/A"/>
    <s v="N/A"/>
    <s v="N/A"/>
    <s v="N/A"/>
    <s v="Other"/>
    <s v="extra funds"/>
    <s v="Income"/>
    <s v="yes "/>
    <s v="Not required"/>
    <s v="N/A"/>
    <s v="Anything"/>
    <s v="Rolling"/>
    <m/>
    <m/>
    <s v="Focused on rural communities. Applicants must show proof they cannot get a commercial loan. "/>
    <s v="https://www.rd.usda.gov/programs-services/community-facilities/community-facilities-direct-loan-grant-program#overview"/>
  </r>
  <r>
    <s v="Y"/>
    <s v="B"/>
    <s v="Congressionally Directed Spending"/>
    <m/>
    <s v="Funding"/>
    <s v="Grant"/>
    <s v="Federal"/>
    <s v="United States Congress"/>
    <s v="US Senate"/>
    <x v="2"/>
    <s v="N/A"/>
    <s v="N/A"/>
    <s v="N/A"/>
    <s v="N/A"/>
    <s v="Other"/>
    <s v="none"/>
    <s v="n/a"/>
    <m/>
    <s v="Not required"/>
    <s v="N/A"/>
    <s v="Anything"/>
    <s v="Annual Window"/>
    <m/>
    <m/>
    <s v="Schools are encourage to contact their senate representative. "/>
    <s v="https://www.appropriations.senate.gov/congressionally-directed-spending-requests"/>
  </r>
  <r>
    <s v="Y"/>
    <s v="C"/>
    <s v="Alternative Fuel Vehicles and Infrastructure Grant Program (ALT Fuels Colorado)"/>
    <m/>
    <s v="Funding"/>
    <s v="Rebate"/>
    <s v="VW Settlement"/>
    <s v="Colorado Energy Office (CEO) and Regional Air Quality Council (RAQC)"/>
    <s v="CMAQ (2014-2018), VW Environmental Mitigation Trust (2018-present)"/>
    <x v="0"/>
    <s v="N/A"/>
    <n v="1.17"/>
    <s v="incremental cost"/>
    <s v="Yes, unspecified "/>
    <s v="MDHV vehicles only"/>
    <s v="none"/>
    <s v="n/a"/>
    <s v="no "/>
    <s v="Required"/>
    <s v="2009 or older"/>
    <s v="Bus (&amp;/or Battery)"/>
    <s v="Unknown"/>
    <m/>
    <m/>
    <s v="Most recent round was 2021. As of January 2022, all funding allocated has been distributed. Future funding opportunities will be offered &amp; managed by the Colorado Department of Public Health &amp; Environment (CDPHE) Clean Fleet Enterprise. No information on future programs. "/>
    <s v="https://raqc.org/program/alt-fuels-colorado/#:~:text=The%20Program%20ALT%20Fuels%20Colorado%20removes%20barriers%20to,AFVs%20by%20providing%20incentives%20to%20offset%20incremental%20costs."/>
  </r>
  <r>
    <s v="Y"/>
    <s v="A"/>
    <s v="ConserFund"/>
    <m/>
    <s v="Financing"/>
    <s v="Loan"/>
    <s v="State"/>
    <s v="Energy Office"/>
    <s v="US Dept of Energy's State Energy Program (State Energy Program Revolving Loan Fund - RFL)"/>
    <x v="7"/>
    <s v="N/A"/>
    <n v="500000"/>
    <s v="per district"/>
    <s v="Yes, unspecified "/>
    <s v="Energy"/>
    <s v="none"/>
    <s v="n/a"/>
    <m/>
    <s v="Not required"/>
    <s v="N/A"/>
    <s v="Anything"/>
    <s v="Rolling"/>
    <m/>
    <m/>
    <s v="1.5% interest rate"/>
    <s v="http://www.energy.sc.gov/files/CF%20Application%20%20Checklist-%2010.07.2020_0.pdf"/>
  </r>
  <r>
    <s v="Y"/>
    <s v="A"/>
    <s v="Clean Fuels Incentive Program"/>
    <s v="CFIP"/>
    <s v="Funding"/>
    <s v="Grant"/>
    <s v="State"/>
    <s v="Maryland Energy Administration"/>
    <s v="Strategic Energy Investment Fund"/>
    <x v="14"/>
    <n v="1300000"/>
    <n v="150000"/>
    <s v="incremental cost"/>
    <s v="Yes, unspecified "/>
    <s v="Any fleet vehicles"/>
    <s v="prioritization"/>
    <s v="All"/>
    <s v="no "/>
    <s v="Not required"/>
    <s v="N/A"/>
    <s v="Bus (&amp;/or Battery)"/>
    <s v="Annual Window"/>
    <m/>
    <m/>
    <s v="Vehicles associated with the replacement or retirement of existing gas/diesel vehicles will be viewed more favorably during the application process."/>
    <s v="https://energy.maryland.gov/transportation/Pages/Clean-Fuels-Incentive-Program.aspx"/>
  </r>
  <r>
    <s v="Y"/>
    <s v="A"/>
    <s v="AFV Technical Training "/>
    <m/>
    <s v="Funding"/>
    <s v="Grant"/>
    <s v="State"/>
    <s v="San Joaquin Valley Air Pollution Control District (SJVAPCD)"/>
    <m/>
    <x v="15"/>
    <s v="N/A"/>
    <n v="15000"/>
    <s v="per applicant"/>
    <s v="Yes, unspecified "/>
    <s v="Any fleet vehicles"/>
    <s v="none"/>
    <s v="n/a"/>
    <s v="yes "/>
    <s v="Not required"/>
    <s v="N/A"/>
    <s v="Workforce Training "/>
    <s v="Rolling"/>
    <m/>
    <m/>
    <s v="This is strictly a training program "/>
    <s v="http://valleyair.org/grants/mechanictraining.htm"/>
  </r>
  <r>
    <s v="Y"/>
    <s v="C"/>
    <s v="Transportation Electrification Infrastructure Projects "/>
    <m/>
    <s v="Other"/>
    <s v="Law"/>
    <s v="State"/>
    <s v="Build Illinois Bond Fund "/>
    <s v="Illinois Environmental Protection Agency (IEPA)"/>
    <x v="16"/>
    <n v="70000000"/>
    <s v="N/A"/>
    <s v="N/A"/>
    <s v="N/A"/>
    <s v="Any fleet vehicles"/>
    <s v="prioritization"/>
    <s v="Pollution burden"/>
    <m/>
    <s v="Not required"/>
    <s v="N/A"/>
    <s v="Bus (&amp;/or Battery)"/>
    <s v="Unknown"/>
    <m/>
    <m/>
    <s v="Law that provides funding to the Environmental Protection Agency for grants for _x000a_transportation electrification infrastructure projects; _x000a_including, but not limited to grants for the purpose of _x000a_encouraging electric vehicle charging infrastructure, _x000a_prioritizing investments in medium and heavy-duty charging, and _x000a_electrifying public transit, fleets, and school buses."/>
    <s v="https://www.ilga.gov/legislation/publicacts/101/PDF/101-0029.pdf"/>
  </r>
  <r>
    <s v="Y"/>
    <s v="A"/>
    <s v="Literary Funds Loans"/>
    <m/>
    <s v="Financing"/>
    <s v="Loan"/>
    <s v="State"/>
    <s v="VA Board of Education"/>
    <s v="VA Literary Fund"/>
    <x v="8"/>
    <s v="N/A"/>
    <n v="25000000"/>
    <s v="per applicant"/>
    <s v="Yes, unspecified "/>
    <s v="School Buses only"/>
    <s v="none"/>
    <s v="n/a"/>
    <m/>
    <s v="Not required"/>
    <s v="N/A"/>
    <s v="Anything"/>
    <s v="Annual Window"/>
    <m/>
    <m/>
    <s v="Most recent round closed Feb. 2023. Pursuant to the appropriation act, the Department of Education shall conduct an annual open enrollment process for loan applications."/>
    <s v="https://www.doe.virginia.gov/programs-services/school-operations-support-services/facility-construction-maintenance/literary-fund-loans"/>
  </r>
  <r>
    <s v="Y"/>
    <s v="C"/>
    <s v="New York State’s Beneficiary Mitigation Plan "/>
    <s v="EVSE"/>
    <s v="Funding"/>
    <s v="Incentive"/>
    <s v="VW Settlement"/>
    <s v="New York State Department of Environmental Conservation (NYSDEC)"/>
    <s v="VW Environmental Mitigation Trust"/>
    <x v="5"/>
    <n v="52400000"/>
    <s v="N/A"/>
    <s v="N/A"/>
    <s v="N/A"/>
    <s v="MDHV vehicles only"/>
    <s v="prioritization"/>
    <s v="Pollution burden"/>
    <m/>
    <s v="Not required"/>
    <s v="N/A"/>
    <s v="Bus + Repower"/>
    <s v="Unknown"/>
    <m/>
    <m/>
    <s v="It seems all VW funds were awarded: At this time, there are no plans to reopen the application process."/>
    <s v="https://www.dec.ny.gov/chemical/109784.html"/>
  </r>
  <r>
    <s v="Y"/>
    <s v="C"/>
    <s v="Funds for School District Alternative Fuel Use"/>
    <m/>
    <s v="Other"/>
    <s v="Law"/>
    <s v="State"/>
    <m/>
    <s v="Neveda State Senate"/>
    <x v="12"/>
    <s v="N/A"/>
    <s v="N/A"/>
    <s v="N/A"/>
    <s v="N/A"/>
    <s v="School Buses only"/>
    <s v="none"/>
    <s v="n/a"/>
    <m/>
    <s v="Not required"/>
    <s v="N/A"/>
    <s v="Anything"/>
    <s v="Unknown"/>
    <m/>
    <m/>
    <s v="Violations of air pollution control laws will lead to fines that school districts receive, local air pollution control board approves what $ can be spent on; repowers specifically named"/>
    <s v="https://www.leg.state.nv.us/NRS/NRS-445B.html#NRS445BSec500"/>
  </r>
  <r>
    <s v="Y"/>
    <s v="A"/>
    <s v="Clean Diesel Grant Program"/>
    <m/>
    <s v="Funding"/>
    <s v="Rebate"/>
    <s v="VW Settlement"/>
    <s v="South Dakota Department of Agriculture and Natural Resources"/>
    <s v="VW Environmental Mitigation Trust"/>
    <x v="17"/>
    <n v="867000"/>
    <n v="0.45"/>
    <s v="per applicant"/>
    <n v="0.65"/>
    <s v="MDHV vehicles only"/>
    <s v="none"/>
    <s v="n/a"/>
    <m/>
    <s v="Required"/>
    <s v="N/A"/>
    <s v="Bus (&amp;/or Battery)"/>
    <s v="Annual Window"/>
    <m/>
    <m/>
    <s v="Clean Diesel Grant Program utilizes funding from VW and DERA to replace diesel buses. Therefore, it seems programs in row 225 (VW Settlement) and 226 (Diesel Emission Reduction) were combined. Same application as the VW. No information regarding EJ approach. "/>
    <s v="https://danr.sd.gov/Environment/AirQuality/CleanDieselProgram/default.aspx"/>
  </r>
  <r>
    <s v="Y"/>
    <s v="A"/>
    <s v="Diesel Emission Reduction Project Funding"/>
    <s v="DERA"/>
    <s v="Funding"/>
    <s v="Grant"/>
    <s v="VW Settlement"/>
    <s v="Iowa Department of Transportation"/>
    <s v="Environmental Protection Agency"/>
    <x v="18"/>
    <n v="884780"/>
    <n v="0.45"/>
    <s v="per applicant"/>
    <n v="0.55000000000000004"/>
    <s v="MDHV vehicles only"/>
    <s v="prioritization"/>
    <s v="Pollution burden"/>
    <m/>
    <s v="Required"/>
    <s v="N/A"/>
    <s v="Bus (&amp;/or Battery)"/>
    <s v="Annual Window"/>
    <m/>
    <m/>
    <s v=" The replaced bus must be scrapped or permanently disabled within ninety (90) days of being replaced."/>
    <s v="https://iowadot.gov/dera/Application-Process"/>
  </r>
  <r>
    <s v="Y"/>
    <s v="C"/>
    <s v="Volkswagen Settlement Eligible Mitigation Action Item Projects"/>
    <s v="VW"/>
    <s v="Funding"/>
    <s v="Grant"/>
    <s v="VW Settlement"/>
    <s v="Alabama Department of Economic &amp; Community Affairs (ADECA)"/>
    <s v="VW Environmental Mitigation Trust"/>
    <x v="19"/>
    <n v="5414705.6699999999"/>
    <n v="0.8"/>
    <s v="per applicant"/>
    <n v="0.2"/>
    <s v="Any fleet vehicles"/>
    <s v="prioritization"/>
    <s v="Pollution burden"/>
    <s v="yes "/>
    <s v="Required"/>
    <s v="1992-2009"/>
    <s v="Bus + Repower"/>
    <s v="Unknown"/>
    <s v="2 - medium"/>
    <m/>
    <s v="Most recent round 2020"/>
    <s v="https://adeca.alabama.gov/wp-content/uploads/Volkswagen-Application-Guide.pdf"/>
  </r>
  <r>
    <s v="Y"/>
    <s v="A"/>
    <s v="2022 North Carolina Diesel Emissions Reduction Grant"/>
    <m/>
    <s v="Funding"/>
    <s v="Grant"/>
    <s v="State"/>
    <s v="North Carolina Department of Environmental Quality (DEQ) Department of Air Quality (DAQ)"/>
    <m/>
    <x v="13"/>
    <n v="1000000"/>
    <n v="0.45"/>
    <s v="per applicant"/>
    <n v="0.65"/>
    <s v="Any fleet vehicles"/>
    <s v="prioritization"/>
    <s v="Pollution + Income"/>
    <s v="no "/>
    <s v="Required"/>
    <n v="2009"/>
    <s v="Bus + Repower"/>
    <s v="Annual Window"/>
    <s v="2 - medium"/>
    <m/>
    <s v="EJ Criteria varies; also includes minority-owned, etc. depending on which part of DERA funding applicant is applying for"/>
    <s v="https://deq.nc.gov/about/divisions/air-quality/motor-vehicles-and-air-quality/mobile-sources-emissions-reductions-grant"/>
  </r>
  <r>
    <s v="Y"/>
    <s v="A"/>
    <s v="Vermont Diesel Emissions Reduction Grants"/>
    <m/>
    <s v="Funding"/>
    <s v="Grant"/>
    <s v="Federal"/>
    <s v="Vermont Dept of Environmental Conservation"/>
    <s v="EPA - DERA"/>
    <x v="20"/>
    <s v="N/A"/>
    <n v="0.45"/>
    <s v="per applicant"/>
    <n v="0.55000000000000004"/>
    <s v="MDHV vehicles only"/>
    <s v="prioritization"/>
    <s v="Pollution + Income"/>
    <s v="no "/>
    <s v="Required"/>
    <s v="2009 or older"/>
    <s v="Bus + Repower"/>
    <s v="Annual Window"/>
    <m/>
    <m/>
    <s v="Application done through Vermont Business Assistance Network"/>
    <s v="https://dec.vermont.gov/air-quality/mobile-sources/diesel-emissions/vt-diesel-grant"/>
  </r>
  <r>
    <s v="Y"/>
    <s v="C"/>
    <s v="Alternative Fuel and Alternative Fuel Vehicle (AFV) Fund"/>
    <m/>
    <s v="Other"/>
    <s v="Law"/>
    <s v="State"/>
    <s v="North Carolina State Energy Office"/>
    <s v="Energy Policy Act (EPAct) Credit Banking and Selling Program"/>
    <x v="13"/>
    <s v="EPAct 1992 credits (generated funds)"/>
    <s v="N/A"/>
    <s v="N/A"/>
    <s v="N/A"/>
    <s v="Energy"/>
    <s v="none"/>
    <s v="n/a"/>
    <m/>
    <s v="Not required"/>
    <s v="N/A"/>
    <s v="Bus (&amp;/or Battery)"/>
    <s v="Rolling"/>
    <m/>
    <m/>
    <s v="Little information on how to apply credit"/>
    <s v="https://law.justia.com/codes/north-carolina/2012/chapter-143/article-3/section-143-58.5/"/>
  </r>
  <r>
    <s v="Y"/>
    <s v="C"/>
    <s v="Vehicle Emissions Reduction and Electric Vehicle Supply Equipment (EVSE) Project Funding"/>
    <m/>
    <s v="Funding"/>
    <s v="Grant"/>
    <s v="VW Settlement"/>
    <s v="Louisiana Department of Environmental Quality "/>
    <s v="Volkswagen Environmental Mitigation Trust "/>
    <x v="21"/>
    <n v="11917845.890000001"/>
    <s v="N/A"/>
    <s v="N/A"/>
    <s v="N/A"/>
    <s v="Any fleet vehicles"/>
    <s v="prioritization"/>
    <s v="Pollution burden"/>
    <m/>
    <s v="Required"/>
    <s v="2009 or older"/>
    <s v="Bus (&amp;/or Battery)"/>
    <s v="Unknown"/>
    <m/>
    <m/>
    <s v="It seems all VW funds were awarded: At this time, there are no plans to reopen the application process."/>
    <s v="https://deq.louisiana.gov/page/louisiana-volkswagen-environmental-mitigation-trust"/>
  </r>
  <r>
    <s v="Y"/>
    <s v="C"/>
    <s v="Wisconsin Clean Diesel Grant Program"/>
    <m/>
    <s v="Funding"/>
    <s v="Grant"/>
    <s v="Federal"/>
    <s v="Wisconsin Dept of Natural Resources"/>
    <s v="EPA - DERA"/>
    <x v="22"/>
    <n v="360000"/>
    <n v="0.45"/>
    <s v="per applicant"/>
    <n v="0.55000000000000004"/>
    <s v="Any fleet vehicles"/>
    <s v="prioritization"/>
    <s v="Pollution + Income"/>
    <s v="no "/>
    <s v="Required"/>
    <s v="Any"/>
    <s v="Bus (&amp;/or Battery)"/>
    <s v="Unknown"/>
    <m/>
    <m/>
    <s v="Most recent round was 2021"/>
    <s v="https://dnr.wisconsin.gov/Aid/CleanDiesel.html"/>
  </r>
  <r>
    <s v="Y"/>
    <s v="A"/>
    <s v="Diesel Emissions Reduction Act Tribal and Insular Areas Grants"/>
    <s v="DERA"/>
    <s v="Funding"/>
    <s v="Grant"/>
    <s v="Federal"/>
    <s v="Environmental Protection Agency (EPA)"/>
    <s v="Diesel Emissions Reduction Act (DERA)"/>
    <x v="3"/>
    <n v="8000000"/>
    <n v="800000"/>
    <s v="per applicant"/>
    <s v="Yes, unspecified "/>
    <s v="Any fleet vehicles"/>
    <s v="prioritization"/>
    <s v="Pollution + Income"/>
    <s v="no "/>
    <s v="Required"/>
    <n v="2009"/>
    <s v="Bus + Repower"/>
    <s v="Annual Window"/>
    <s v="2 - medium"/>
    <m/>
    <m/>
    <s v="https://www.epa.gov/dera/tribal-insulararea"/>
  </r>
  <r>
    <s v="Y"/>
    <s v="A"/>
    <s v="Plug-In Electric Vehicle (PEV) Time-Of-Use (TOU) - NV Energy"/>
    <m/>
    <s v="Other"/>
    <s v="Rate"/>
    <s v="Utility"/>
    <s v="NV Energy"/>
    <m/>
    <x v="12"/>
    <s v="N/A"/>
    <s v="Varies"/>
    <s v="per applicant"/>
    <s v="N/A"/>
    <s v="EVs"/>
    <s v="none"/>
    <s v="n/a"/>
    <m/>
    <s v="Not required"/>
    <s v="N/A"/>
    <s v="Maintenance Cost"/>
    <s v="Rolling"/>
    <s v="1 - light"/>
    <m/>
    <s v="Must participate for 1 year, can switch to regular cost if not satisfied after 1 year; TOU for off-peak charging"/>
    <s v="https://www.nvenergy.com/account-services/energy-pricing-plans/time-of-use/sign-up-residential"/>
  </r>
  <r>
    <s v="Y"/>
    <s v="C"/>
    <s v="Medium- and Heavy-Duty Grant Program"/>
    <m/>
    <s v="Funding"/>
    <s v="Grant"/>
    <s v="VW Settlement"/>
    <s v="Indiana Department of Environmental Management (IDEM) "/>
    <s v="Indiana VW Mitigation Trust Program "/>
    <x v="23"/>
    <n v="22328759"/>
    <n v="0.75"/>
    <s v="per applicant"/>
    <s v="Yes, unspecified "/>
    <s v="Any public fleet vehicle"/>
    <s v="prioritization"/>
    <s v="Pollution burden"/>
    <m/>
    <s v="Required"/>
    <s v="N/A"/>
    <s v="Bus (&amp;/or Battery)"/>
    <s v="Unknown"/>
    <m/>
    <m/>
    <m/>
    <s v="https://www.in.gov/idem/airquality/volkswagen-mitigation-trust/"/>
  </r>
  <r>
    <s v="Y*"/>
    <s v="A"/>
    <s v="Diesel Emissions Reduction Act National Grants"/>
    <s v="DERA"/>
    <s v="Funding"/>
    <s v="Grant"/>
    <s v="Federal"/>
    <s v="Environmental Protection Agency (EPA)"/>
    <s v="Diesel Emissions Reduction Act (DERA)"/>
    <x v="9"/>
    <n v="115000000"/>
    <s v="Varies up to $4,000,000"/>
    <s v="per applicant"/>
    <s v="Yes, unspecified "/>
    <s v="Any fleet vehicles"/>
    <s v="prioritization"/>
    <s v="Pollution + Income"/>
    <s v="no "/>
    <s v="Required"/>
    <n v="2009"/>
    <s v="Bus (&amp;/or Battery)"/>
    <s v="Annual Window"/>
    <s v="2 - medium"/>
    <m/>
    <s v="Application opened Aug 2023"/>
    <s v="https://www.epa.gov/grants/2022-2023-diesel-emissions-reduction-act-dera-national-grants"/>
  </r>
  <r>
    <s v="Y"/>
    <s v="A"/>
    <s v="Converted Vehicle Tax Credits"/>
    <m/>
    <s v="Funding"/>
    <s v="Tax Credit"/>
    <s v="State"/>
    <m/>
    <s v="Georgia Department of Natural Resources, Environmental Protection Division"/>
    <x v="24"/>
    <s v="N/A"/>
    <n v="2500"/>
    <s v="per bus"/>
    <n v="0.9"/>
    <s v="Any fleet vehicles"/>
    <s v="none"/>
    <s v="n/a"/>
    <s v="yes "/>
    <s v="Not required"/>
    <s v="N/A"/>
    <s v="Bus + Repower"/>
    <s v="Rolling"/>
    <m/>
    <m/>
    <s v="The LEV/ZEV and MDV/HDV tax credits were discontinued effective July 1, 2015. Tax credit is still available for vehicles converted to alternative fuels."/>
    <s v="https://epd.georgia.gov/forms-permits/air-protection-branch-forms-permits/clean-vehicle-tax-credits"/>
  </r>
  <r>
    <s v="Y"/>
    <s v="B"/>
    <s v="Alternative Fuel Vehicle (AFV) and Fueling Infrastructure Loans"/>
    <m/>
    <s v="Financing"/>
    <s v="Loan"/>
    <s v="State"/>
    <s v="Nebraska Department of Environment and Energy (NDEE)"/>
    <m/>
    <x v="25"/>
    <s v="N/A"/>
    <n v="500000"/>
    <s v="per applicant"/>
    <s v="Yes, unspecified "/>
    <s v="Energy"/>
    <s v="none"/>
    <s v="n/a"/>
    <m/>
    <s v="Not required"/>
    <s v="N/A"/>
    <s v="Bus (&amp;/or Battery)"/>
    <s v="Rolling"/>
    <m/>
    <m/>
    <s v="Schools qualify for 1% interest rate"/>
    <s v="https://neo.ne.gov/programs/loans/loans.html#item-02"/>
  </r>
  <r>
    <s v="Y"/>
    <s v="X"/>
    <s v="California Clean Truck, Bus, and Off-Road Vehicle and Equipment Technology Program"/>
    <m/>
    <s v="Other"/>
    <s v="Law"/>
    <s v="State"/>
    <s v="California Air Resources Board and the State Energy Resources Conservation and Development Commission will develop and administer the Program"/>
    <s v="Greenhouse Gas Reduction Fund"/>
    <x v="15"/>
    <m/>
    <s v="N/A"/>
    <s v="N/A"/>
    <s v="N/A"/>
    <s v="Technology innovation"/>
    <s v="none"/>
    <s v="n/a"/>
    <m/>
    <s v="Not required"/>
    <s v="N/A"/>
    <s v="Bus (&amp;/or Battery)"/>
    <s v="Rolling"/>
    <m/>
    <m/>
    <s v="The law designates the State Air Resource Board to use funds from the Greenhouse Gas Reduction Fund for  zero- and near-zero-emission truck, bus, and off-road vehicle and equipment technologies and related projects. The State Air Resource Board already have programs in its website for zero-emissions transportation."/>
    <s v="Alternative Fuels Data Center: Establishment of a Zero Emission Medium- and Heavy-Duty Vehicle Program (energy.gov)"/>
  </r>
  <r>
    <s v="Y"/>
    <s v="A"/>
    <s v="Alternative Fuel School Bus and Electric Vehicle Supply Equipment (EVSE) Rebate Program"/>
    <m/>
    <s v="Funding"/>
    <s v="Rebate"/>
    <s v="VW Settlement"/>
    <s v="Oklahoma Department of Environmental Quality (DEQ) "/>
    <s v="VW Environmental Mitigation Trust"/>
    <x v="26"/>
    <n v="4184000"/>
    <n v="300000"/>
    <s v="per applicant"/>
    <n v="0.5"/>
    <s v="Other"/>
    <s v="prioritization"/>
    <s v="Pollution burden"/>
    <m/>
    <s v="Required"/>
    <s v="2009 or older"/>
    <s v="Bus (&amp;/or Battery)"/>
    <s v="Annual Window"/>
    <m/>
    <m/>
    <s v="Applications closed Jan. 2023. For fall 2021, funding for school buses was done through the DERA program."/>
    <s v="https://www.deq.ok.gov/wp-content/uploads/air-division/VW_AFSB_FY20_Grant_Solicitation.pdf"/>
  </r>
  <r>
    <s v="Y"/>
    <s v="A"/>
    <s v="Reduce Emissions from Diesels"/>
    <s v="Go RED!"/>
    <s v="Funding"/>
    <s v="Grant"/>
    <s v="Federal"/>
    <s v="Division of Environmental Quality (DEQ)"/>
    <s v="Diesel Emissions Reduction Act (DERA), VW Mitigation Trust"/>
    <x v="27"/>
    <n v="800000"/>
    <n v="400000"/>
    <s v="per applicant"/>
    <n v="0.55000000000000004"/>
    <s v="MDHV vehicles only"/>
    <s v="prioritization"/>
    <s v="Pollution burden"/>
    <s v="no "/>
    <s v="Required"/>
    <s v="pre-2010"/>
    <s v="Bus (&amp;/or Battery)"/>
    <s v="Annual Window"/>
    <s v="2 - medium"/>
    <m/>
    <s v="Most recent round closed Dec. 2022. Scrappage within 90 days of being replaced"/>
    <s v="https://www.adeq.state.ar.us/air/planning/gored/"/>
  </r>
  <r>
    <s v="Y"/>
    <s v="A"/>
    <s v="Onroad Rebate Program"/>
    <m/>
    <s v="Funding"/>
    <s v="Rebate"/>
    <s v="VW Settlement"/>
    <s v="Department of Environmental Protection (DEP) (Driving PA Forward program)"/>
    <s v="Volkswagen Mitigation Fund"/>
    <x v="6"/>
    <n v="30000000"/>
    <n v="156000"/>
    <s v="per applicant"/>
    <n v="0.4"/>
    <s v="MDHV vehicles only"/>
    <s v="prioritization"/>
    <s v="Income"/>
    <m/>
    <s v="Required"/>
    <s v="1992-2009"/>
    <s v="Bus + Repower"/>
    <s v="Annual Window"/>
    <m/>
    <m/>
    <s v="Applications open April 2023"/>
    <s v="https://www.dep.pa.gov/Business/Air/Volkswagen/Pages/Driving-PA-Forward-Grant-and-Rebate-Awards.aspx"/>
  </r>
  <r>
    <s v="Y"/>
    <s v="C"/>
    <s v="Clean Fuels Funding Assistance Program"/>
    <m/>
    <s v="Funding"/>
    <s v="Grant"/>
    <s v="VW Settlement"/>
    <s v="Division of Environmental Quality (DEQ) Office of Air Quality"/>
    <s v="VW Environmental Mitigation Trust"/>
    <x v="27"/>
    <n v="697794"/>
    <n v="200000"/>
    <s v="per applicant"/>
    <n v="0.3"/>
    <s v="MDHV vehicles only"/>
    <s v="prioritization"/>
    <s v="Pollution burden"/>
    <s v="n/a"/>
    <s v="Required"/>
    <s v="1992-2009"/>
    <s v="Bus (&amp;/or Battery)"/>
    <s v="Unknown"/>
    <s v="2 - medium"/>
    <m/>
    <s v="Most recent round 2022"/>
    <s v="https://www.adeq.state.ar.us/air/planning/vw.aspx"/>
  </r>
  <r>
    <s v="Y"/>
    <s v="A"/>
    <s v="Diesel Emission Reduction Grant"/>
    <s v="DERG"/>
    <s v="Funding"/>
    <s v="Rebate"/>
    <s v="Federal"/>
    <s v="Ohio Environmental Protection Agency/Department of Transportation"/>
    <s v="Congestion Mitigation and Air Quality (CMAQ) dollars awarded by the Federal Highway Administration "/>
    <x v="28"/>
    <n v="10000000"/>
    <n v="2000000"/>
    <s v="per applicant"/>
    <n v="0.2"/>
    <s v="MDHV vehicles only"/>
    <s v="exclusive to"/>
    <s v="Pollution burden"/>
    <s v="no "/>
    <s v="Required"/>
    <s v="10 years"/>
    <s v="Bus (&amp;/or Battery)"/>
    <s v="Annual Window"/>
    <m/>
    <m/>
    <s v="To open September 2023"/>
    <s v="https://epa.ohio.gov/divisions-and-offices/environmental-education/grant-programs/diesel-emission-reduction-grants"/>
  </r>
  <r>
    <s v="Y"/>
    <s v="C"/>
    <s v="Smart Grid Infrastructure Development and Support"/>
    <m/>
    <s v="Funding"/>
    <s v="Grant"/>
    <s v="State"/>
    <m/>
    <s v="Illinois Science and Energy Innovation Trust"/>
    <x v="16"/>
    <n v="265000000"/>
    <s v="N/A"/>
    <s v="N/A"/>
    <s v="N/A"/>
    <s v="Technology innovation"/>
    <s v="none"/>
    <s v="n/a"/>
    <m/>
    <s v="Not required"/>
    <s v="N/A"/>
    <s v="Bus (&amp;/or Battery)"/>
    <s v="Unknown"/>
    <m/>
    <m/>
    <s v="No information on application process or funding eligibility "/>
    <s v="https://www.ilga.gov/legislation/ilcs/fulltext.asp?DocName=022000050K16-108.5"/>
  </r>
  <r>
    <s v="Y"/>
    <s v="A"/>
    <s v="Truck and Bus Fleet Grant Program"/>
    <m/>
    <s v="Funding"/>
    <s v="Grant"/>
    <s v="VW Settlement"/>
    <s v="Department of Environmental Protection (DEP) (Driving PA Forward program)"/>
    <s v="Volkswagen Mitigation Fund"/>
    <x v="6"/>
    <n v="16000000"/>
    <n v="150000"/>
    <s v="per bus"/>
    <n v="0.4"/>
    <s v="MDHV vehicles only"/>
    <s v="prioritization"/>
    <s v="Pollution + Income"/>
    <m/>
    <s v="Required"/>
    <s v="1992-2009"/>
    <s v="Bus + Repower"/>
    <s v="Rolling"/>
    <m/>
    <m/>
    <s v="Applications open April to May 2023. The CYs 2022 – 2023 application period is anticipated to open April-May 2023. The upcoming grant solicitation is expected to be the last for this funding program, as no funds will remain to award after this round."/>
    <s v="https://storymaps.arcgis.com/stories/6f5db16b8399488a8ef2567e1affa1e2"/>
  </r>
  <r>
    <s v="Y"/>
    <s v="C"/>
    <s v="Diesel Vehicle Retrofit and Improvement Grants"/>
    <m/>
    <s v="Funding"/>
    <s v="Grant"/>
    <s v="State"/>
    <s v="Indiana Department of Environmental Management (IDEM) "/>
    <s v="DieselWise:  Indiana Volkswagen Environmental Mitigation Trust Fund "/>
    <x v="23"/>
    <n v="3500000"/>
    <n v="1000000"/>
    <s v="per applicant"/>
    <n v="0.25"/>
    <s v="MDHV vehicles only"/>
    <s v="prioritization"/>
    <s v="Pollution + Income"/>
    <m/>
    <s v="Required"/>
    <s v="N/A"/>
    <s v="Bus (&amp;/or Battery)"/>
    <s v="Annual Window"/>
    <m/>
    <m/>
    <s v="Applications closed in Dec. 2022"/>
    <s v="https://www.in.gov/idem/airquality/dieselwise/"/>
  </r>
  <r>
    <s v="Y"/>
    <s v="C"/>
    <s v="Medium- and Heavy-Duty Diesel Vehicle Replacement Rebates"/>
    <m/>
    <s v="Funding"/>
    <s v="Rebate"/>
    <s v="VW Settlement"/>
    <s v="Idaho Department of Environmental Quality (IDEQ)"/>
    <s v="Volkswagen (VW) Environmental Mitigation Trust"/>
    <x v="29"/>
    <n v="17300000"/>
    <s v="N/A"/>
    <s v="N/A"/>
    <s v="N/A"/>
    <s v="Any fleet vehicles"/>
    <s v="none"/>
    <s v="n/a"/>
    <m/>
    <s v="Not required"/>
    <s v="N/A"/>
    <s v="Bus + Charger"/>
    <s v="Unknown"/>
    <m/>
    <m/>
    <m/>
    <s v="https://www.deq.idaho.gov/air-quality/improving-air-quality/volkswagen-and-diesel-funding/"/>
  </r>
  <r>
    <s v="Y"/>
    <s v="C"/>
    <s v="Ohio VW Mitigation Grant - Request for Application "/>
    <s v="VW"/>
    <s v="Funding"/>
    <s v="Grant"/>
    <s v="VW Settlement"/>
    <s v="Ohio Environmental Protection Agency"/>
    <s v="VW Environmental Mitigation Trust"/>
    <x v="28"/>
    <n v="4500000"/>
    <n v="2000000"/>
    <s v="per applicant"/>
    <n v="0.25"/>
    <s v="MDHV vehicles only"/>
    <s v="prioritization"/>
    <s v="Income"/>
    <s v="no "/>
    <s v="Required"/>
    <s v="All"/>
    <s v="Bus (&amp;/or Battery)"/>
    <s v="Annual Window"/>
    <m/>
    <m/>
    <s v="For 2022 application cycle, no funding will provided to school buses. Set-a-side funding information to come out later"/>
    <s v="https://epa.ohio.gov/divisions-and-offices/environmental-education/grant-programs/vw-mitigation-grants#2021Offerings"/>
  </r>
  <r>
    <s v="Y"/>
    <s v="C"/>
    <s v="Medium- and Heavy-Duty Grant Program"/>
    <m/>
    <s v="Funding"/>
    <s v="Grant"/>
    <s v="VW Settlement"/>
    <s v="Michigan Department of Environment, Great Lakes, and Energy (EGLE)"/>
    <s v="VW Environmental Mitigation Trust"/>
    <x v="30"/>
    <n v="16000000"/>
    <n v="3000000"/>
    <s v="per applicant"/>
    <n v="0.3"/>
    <s v="MDHV vehicles only"/>
    <s v="prioritization"/>
    <s v="All"/>
    <m/>
    <s v="Required"/>
    <s v="2009 or older"/>
    <s v="Bus (&amp;/or Battery)"/>
    <s v="Unknown"/>
    <m/>
    <m/>
    <s v="Most recent round ended Sep. 2022. Third round of proposals will focus on airport ground equipment and cargo. "/>
    <s v="https://www.michigan.gov/egle/0,9429,7-135-70153_70155_3585_57765_78496-397560--,00.html"/>
  </r>
  <r>
    <s v="Y"/>
    <s v="A"/>
    <s v="Electric Vehicle (EV) Charging Station Rebates - Iowa Association of Electric Cooperatives (IAEC)"/>
    <m/>
    <s v="Funding"/>
    <s v="Rebate"/>
    <s v="Utility"/>
    <s v="Iowa Association of Electric Cooperatives"/>
    <m/>
    <x v="18"/>
    <s v="N/A"/>
    <s v="Varies"/>
    <s v="per applicant"/>
    <s v="N/A"/>
    <s v="EVs"/>
    <s v="none"/>
    <s v="n/a"/>
    <m/>
    <s v="Not required"/>
    <m/>
    <s v="Charger"/>
    <s v="Rolling"/>
    <m/>
    <m/>
    <s v="Offerings vary depending on member cooperative. Please check with your local cooperative for any rebates they offer."/>
    <s v="https://www.iowarec.org/iowa-co-ops/our-members"/>
  </r>
  <r>
    <s v="Y"/>
    <s v="C"/>
    <s v="Utility Electric Vehicle Supply Equipment (EVSE) Programs Authorization"/>
    <s v="EVSE"/>
    <s v="Other"/>
    <s v="Law"/>
    <s v="State"/>
    <s v="New York State Public Service Commission (NY PSC)"/>
    <s v="Make-Ready Program"/>
    <x v="5"/>
    <n v="582000000"/>
    <s v="N/A"/>
    <s v="N/A"/>
    <s v="N/A"/>
    <s v="EVs"/>
    <s v="extra funds"/>
    <s v="Income + Race/Ethinicity/Tribe"/>
    <m/>
    <s v="Not required"/>
    <s v="N/A"/>
    <s v="Maintenance Cost"/>
    <s v="Rolling"/>
    <m/>
    <m/>
    <s v="General law that allows for the other funding opportunities. This program has many programs within it; recommend downloading the link listed on the source to read the law text. "/>
    <s v="https://afdc.energy.gov/laws/12481"/>
  </r>
  <r>
    <s v="Y"/>
    <s v="A"/>
    <s v="Central Coast Incentive Project"/>
    <m/>
    <s v="Funding"/>
    <s v="Rebate"/>
    <s v="State"/>
    <s v="California Electric Vehicle Infrastructure Project (CALeVIP)"/>
    <s v="California Energy Commission (CEC)"/>
    <x v="15"/>
    <n v="7000000"/>
    <n v="5000"/>
    <s v="per charger"/>
    <s v="Yes, unspecified "/>
    <s v="EVs"/>
    <s v="extra funds"/>
    <s v="Pollution + Income"/>
    <m/>
    <s v="Not required"/>
    <s v="N/A"/>
    <s v="Charger + infrastructure"/>
    <s v="Rolling"/>
    <m/>
    <m/>
    <m/>
    <s v="https://calevip.org/incentive-project/central-coast"/>
  </r>
  <r>
    <s v="Y"/>
    <s v="A"/>
    <s v="Electric Vehicle (EV) and Infrastructure Coaching Service"/>
    <m/>
    <s v="Other"/>
    <s v="Technical Assistance"/>
    <s v="State"/>
    <s v="Colorado Energy Office (CEO) ReCharge program"/>
    <s v="CEO"/>
    <x v="0"/>
    <s v="N/A"/>
    <s v="N/A"/>
    <s v="N/A"/>
    <s v="N/A"/>
    <s v="EVs"/>
    <s v="none"/>
    <s v="n/a"/>
    <m/>
    <s v="Not required"/>
    <s v="N/A"/>
    <s v="Workforce Training "/>
    <s v="Rolling"/>
    <m/>
    <m/>
    <s v="ReCharge provides coaching services to consumers, local governments, workplaces, and multi-unit dwellings to help them identify monetary savings, grant opportunities, and other EV benefits."/>
    <s v="https://energyoffice.colorado.gov/zero-emission-vehicles/recharge-colorado"/>
  </r>
  <r>
    <s v="Y"/>
    <s v="A"/>
    <s v="Entergy fleet electrification incentives"/>
    <m/>
    <s v="Other"/>
    <s v="Technical Assistance"/>
    <s v="Utility"/>
    <s v="Entergy"/>
    <s v="Entergy"/>
    <x v="27"/>
    <s v="N/A"/>
    <s v="N/A"/>
    <s v="N/A"/>
    <s v="N/A"/>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A"/>
    <s v="Electric Equipment and Electric Vehicle Supply Equipment (EVSE) Incentive - Entergy"/>
    <m/>
    <s v="Other"/>
    <s v="Incentive"/>
    <s v="Utility"/>
    <s v="Entergy"/>
    <s v="Entergy"/>
    <x v="21"/>
    <s v="N/A"/>
    <s v="N/A"/>
    <s v="N/A"/>
    <s v="N/A"/>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A"/>
    <s v="Fleet Electrification Assessment Central Hudson"/>
    <s v="N/A"/>
    <s v="Other"/>
    <s v="Technical Assistance"/>
    <s v="Utility"/>
    <s v="Central Hudson"/>
    <s v="Central Hudson"/>
    <x v="5"/>
    <s v="N/A"/>
    <s v="N/A"/>
    <s v="N/A"/>
    <s v="N/A"/>
    <s v="MDHV vehicles only"/>
    <s v="prioritization"/>
    <s v="Pollution + Income"/>
    <m/>
    <s v="Not required"/>
    <m/>
    <s v="Anything"/>
    <s v="Rolling"/>
    <s v="2 - medium"/>
    <m/>
    <s v="You must be an operator of a light, medium, or heavy-duty vehicle fleet operator within the territory of Central Hudson. Services include: Total cost of ownership comparisons per vehicle, Forecast of fleet-wide cost of operation and savings, Evaluation of multi-year procurement plans specific to your fleet, Emission reduction potential associated with converting your fleet"/>
    <s v="https://www.cenhud.com/en/my-energy/electric-vehicles/green-your-fleet/fleet-assessment-services/"/>
  </r>
  <r>
    <s v="Y"/>
    <s v="C"/>
    <s v="Public Plug-In Electric Vehicle Charging Rate Pilot Program"/>
    <m/>
    <s v="Other"/>
    <s v="Rate"/>
    <s v="Utility"/>
    <s v="Eversource"/>
    <m/>
    <x v="31"/>
    <s v="N/A"/>
    <s v="N/A"/>
    <s v="N/A"/>
    <s v="N/A"/>
    <s v="EVs"/>
    <s v="none"/>
    <s v="n/a"/>
    <s v="n/a"/>
    <s v="Not required"/>
    <s v="N/A"/>
    <s v="Maintenance Cost"/>
    <s v="Rolling"/>
    <s v="1 - light"/>
    <m/>
    <s v="This voluntary rate program is available to any level 2 or level 3 charging station whose load is separately metered and available for use by the public. Eligibility for this rate is subject to the review and approval of Eversource."/>
    <s v="https://www.eversource.com/content/residential/account-billing/manage-bill/about-your-bill/rates-tariffs/electric-vehicle-rate-program#:~:text=Connecticut%20Electric%20Vehicle%20Rate%20Program%20The%20Electric%20Vehicle,metered%20and%20available%20for%20use%20by%20the%20public."/>
  </r>
  <r>
    <s v="Y"/>
    <s v="C"/>
    <s v="Clean Transportation Program"/>
    <m/>
    <s v="Funding"/>
    <s v="Incentive"/>
    <s v="State"/>
    <s v="California Energy Commission (CEC)"/>
    <m/>
    <x v="15"/>
    <n v="100000000"/>
    <s v="N/A"/>
    <s v="N/A"/>
    <s v="N/A"/>
    <s v="Energy"/>
    <s v="prioritization"/>
    <s v="All"/>
    <m/>
    <s v="Not required"/>
    <s v="N/A"/>
    <s v="Bus (&amp;/or Battery)"/>
    <s v="Annual Window"/>
    <m/>
    <m/>
    <s v="The Clean Transportation Program invests up to $100 million annually in a broad portfolio of transportation and fuel transportation projects throughout the state. The Energy Commission leverages public and private investments to support adoption of cleaner transportation powered by alternative and renewable fuels."/>
    <s v="https://www.energy.ca.gov/programs-and-topics/programs/clean-transportation-program"/>
  </r>
  <r>
    <s v="Y"/>
    <s v="A"/>
    <s v="National Grid - Fleet Electrification Assessment"/>
    <m/>
    <s v="Other"/>
    <s v="Technical Assistance"/>
    <s v="Utility"/>
    <s v="National Grid"/>
    <s v="National Grid"/>
    <x v="5"/>
    <s v="N/A"/>
    <s v="N/A"/>
    <s v="N/A"/>
    <s v="N/A"/>
    <s v="Any fleet vehicles"/>
    <s v="prioritization"/>
    <s v="Pollution + Income"/>
    <m/>
    <s v="Not required"/>
    <m/>
    <s v="Anything"/>
    <s v="Rolling"/>
    <m/>
    <m/>
    <s v="National Grid offers fleet assessment and make ready funding. Participation in NYTVIP required for make ready funding."/>
    <s v="https://www.nationalgridus.com/ev-fleet-hub/Get-Started/Fleet-Advisory-Services-Program"/>
  </r>
  <r>
    <s v="Y"/>
    <s v="A"/>
    <s v="Electric Vehicle (EV) Leasing Program - Orlando Utilities Commission (OUC)"/>
    <m/>
    <s v="Other"/>
    <s v="Incentive"/>
    <s v="Utility"/>
    <s v="Orlando Utilities Commission (OUC)"/>
    <m/>
    <x v="32"/>
    <s v="N/A"/>
    <s v="N/A"/>
    <s v="N/A"/>
    <s v="N/A"/>
    <s v="EVs"/>
    <s v="none"/>
    <s v="n/a"/>
    <m/>
    <s v="Not required"/>
    <s v="N/A"/>
    <s v="Charger"/>
    <s v="Rolling"/>
    <m/>
    <m/>
    <s v="Infrastructure incentives from 50% to 100%, depending on eligibility. "/>
    <s v="https://www.ouc.com/business/commercial-ev-charging-service"/>
  </r>
  <r>
    <s v="Y"/>
    <s v="A"/>
    <s v="Non-Residential Electric Vehicle (EV) Make-Ready Grant - Rocky Mountain Power"/>
    <m/>
    <s v="Other"/>
    <s v="Incentive"/>
    <s v="Utility"/>
    <s v="Rocky Mountain Power"/>
    <m/>
    <x v="33"/>
    <s v="N/A"/>
    <s v="N/A"/>
    <s v="N/A"/>
    <s v="N/A"/>
    <s v="EVs"/>
    <s v="none"/>
    <s v="n/a"/>
    <m/>
    <s v="Not required"/>
    <s v="N/A"/>
    <s v="Infrastructure"/>
    <s v="Rolling"/>
    <m/>
    <m/>
    <s v="Qualifying participants must also be seeking and receiving support through the New York Truck Voucher Incentive Program (run by NYSERDA). If you are a Medium or Heavy Duty Fleet Operator interested in EV Make-Ready Incentives, please complete the Fleet Assessment Service Application listed in the Fleet Assessment Services section of the linked website. Limited to 90% of utility-side infrastructure, at this time."/>
    <s v="https://www.rockymountainpower.net/savings-energy-choices/electric-vehicles/utah-incentives.html"/>
  </r>
  <r>
    <s v="Y"/>
    <s v="A"/>
    <s v="Fleet Electrification Assessment National Grid"/>
    <s v="N/A"/>
    <s v="Other"/>
    <s v="Incentive"/>
    <s v="Utility"/>
    <s v="National Grid"/>
    <s v="National Grid"/>
    <x v="34"/>
    <s v="N/A"/>
    <s v="N/A"/>
    <s v="N/A"/>
    <s v="N/A"/>
    <s v="Any public fleet vehicle"/>
    <s v="none"/>
    <s v="n/a"/>
    <m/>
    <s v="Not required"/>
    <m/>
    <s v="Infrastructure"/>
    <s v="Rolling"/>
    <s v="1 - light"/>
    <m/>
    <s v="Eligible applicants must be National Grid customers and include municipal, school bus, public transit, and state and federal government fleets."/>
    <s v="https://fleetadvisoryma.nationalgrid.com/about-program"/>
  </r>
  <r>
    <s v="Y"/>
    <s v="A"/>
    <s v="RI Diesel Emissions Reduction Act"/>
    <s v="DERA"/>
    <s v="Funding"/>
    <s v="Grant"/>
    <s v="Federal"/>
    <s v="Department of Environmental Management (DEM)"/>
    <s v="U.S. EPA to State DERA Program"/>
    <x v="35"/>
    <s v="N/A"/>
    <n v="0.45"/>
    <s v="per bus"/>
    <n v="0.55000000000000004"/>
    <s v="MDHV vehicles only"/>
    <s v="prioritization"/>
    <s v="Income + Race/Ethinicity/Tribe"/>
    <m/>
    <s v="Required"/>
    <s v="1996 or newer"/>
    <s v="Bus (&amp;/or Battery)"/>
    <s v="Annual Window"/>
    <m/>
    <m/>
    <m/>
    <s v="https://dem.ri.gov/environmental-protection-bureau/air-resources/mobile-sources/diesel-emissions-reduction-act-dera"/>
  </r>
  <r>
    <s v="Y"/>
    <s v="C"/>
    <s v="Diesel Emissions Mitigation Program - EVSE"/>
    <m/>
    <s v="Funding"/>
    <s v="Rebate"/>
    <s v="VW Settlement"/>
    <s v="Connecticut Department of Energy and Environmental Protection"/>
    <s v="VW Environmental Mitigation Trust"/>
    <x v="31"/>
    <n v="8400000"/>
    <n v="0.65"/>
    <s v="per applicant"/>
    <n v="0.35"/>
    <s v="Any fleet vehicles"/>
    <s v="prioritization"/>
    <s v="Income"/>
    <s v="yes "/>
    <s v="Not required"/>
    <s v="N/A"/>
    <s v="Charger"/>
    <s v="Annual Window"/>
    <m/>
    <m/>
    <m/>
    <s v="https://portal.ct.gov/DEEP/Air/Mobile-Sources/VW/VW-Settlement---Grants"/>
  </r>
  <r>
    <s v="Y"/>
    <s v="A"/>
    <s v="Fleet Electrification Assessment Consumers Energy"/>
    <s v="N/A"/>
    <s v="Other"/>
    <s v="Incentive"/>
    <s v="Utility"/>
    <s v="Consumers Energy"/>
    <s v="Consumers Energy (funded through customer rates)"/>
    <x v="30"/>
    <s v="N/A"/>
    <s v="N/A"/>
    <s v="N/A"/>
    <s v="N/A"/>
    <s v="Any fleet vehicles"/>
    <s v="none"/>
    <s v="n/a"/>
    <m/>
    <s v="Not required"/>
    <m/>
    <s v="Infrastructure"/>
    <s v="Rolling"/>
    <s v="1 - light"/>
    <m/>
    <s v="Eligible applicants must be Consumers. Energy customers and include any organization with light, medium, or heavy-duty fleet vehicles."/>
    <s v="https://www.consumersenergy.com/business/products-and-services/powermifleet#eligibility-requirements-section"/>
  </r>
  <r>
    <s v="Y"/>
    <s v="A"/>
    <s v="Fleet Electrification Assessment Duquesne Light Company (DLC)"/>
    <s v="N/A"/>
    <s v="Other"/>
    <s v="Incentive"/>
    <s v="Utility"/>
    <s v="Dusquesne Light Co"/>
    <s v="Dusquesne Light Co"/>
    <x v="6"/>
    <s v="N/A"/>
    <s v="N/A"/>
    <s v="N/A"/>
    <s v="N/A"/>
    <s v="Any fleet vehicles"/>
    <s v="prioritization"/>
    <s v="All"/>
    <m/>
    <s v="Not required"/>
    <m/>
    <s v="Infrastructure"/>
    <s v="Rolling"/>
    <s v="1 - light"/>
    <m/>
    <s v="This program will roadmap towards fleet electrification and help you determine if you qualify for incentives."/>
    <s v="https://www.duquesnelight.com/energy-money-savings/electric-vehicles/electricfleet#undefined"/>
  </r>
  <r>
    <s v="Y"/>
    <s v="B"/>
    <s v="Disaster Relief Fund (American Rescue Plan)"/>
    <m/>
    <s v="Funding"/>
    <s v="Grant"/>
    <s v="Federal"/>
    <s v="Department of Homeland Security"/>
    <s v="Federal Emergency Managemetn Agency (FEMA) (Robert T. Stafford Disaster Relief and Emergency Assistance Act )"/>
    <x v="9"/>
    <n v="50000000000"/>
    <s v="Varies"/>
    <s v="per applicant"/>
    <s v="N/A"/>
    <s v="Disaster recovery investments"/>
    <s v="none"/>
    <s v="n/a"/>
    <s v="no "/>
    <s v="Not required"/>
    <s v="N/A"/>
    <s v="Infrastructure"/>
    <s v="Rolling"/>
    <m/>
    <m/>
    <s v="The Disaster Relief Fund (DRF) is an appropriation against which FEMA can direct, coordinate, manage, and fund eligible response and recovery efforts associated with domestic major disasters and emergencies. Given the grant is given in response to natural disasters, there's no EJ approach.  "/>
    <s v="https://www.fema.gov/about/reports-and-data/disaster-relief-fund-monthly-reports"/>
  </r>
  <r>
    <s v="Y"/>
    <s v="A"/>
    <s v="Workplace Electric Vehicle Charging Funding Assistance Program - Electric Vehicle Supply Equipment (EVSE) Rebate"/>
    <m/>
    <s v="Funding"/>
    <s v="Grant"/>
    <s v="State"/>
    <s v="Utah State"/>
    <s v="Utah Department of Environmental Quality -Division of Air Quality"/>
    <x v="33"/>
    <n v="4900000"/>
    <n v="0.5"/>
    <s v="per applicant"/>
    <n v="0.5"/>
    <s v="EVs"/>
    <s v="none"/>
    <s v="n/a"/>
    <m/>
    <s v="Not required"/>
    <s v="N/A"/>
    <s v="Charger"/>
    <s v="Rolling"/>
    <m/>
    <m/>
    <s v="By January 2023, there were 1.6 m funds left. Must be completed and fully operational on/before 2 years from approval date of preliminary application. No information regarding EJ approach. "/>
    <s v="https://documents.deq.utah.gov/air-quality/planning/air-quality-policy/DAQ-2019-014602.pdf"/>
  </r>
  <r>
    <s v="Y"/>
    <s v="C"/>
    <s v="Charge OK"/>
    <m/>
    <s v="Funding"/>
    <s v="Grant"/>
    <s v="VW Settlement"/>
    <s v="Oklahoma Department of Environmental Quality (DEQ) "/>
    <s v="VW Environmental Mitigation Trust"/>
    <x v="26"/>
    <n v="3100000"/>
    <n v="0.8"/>
    <s v="per applicant"/>
    <n v="0.2"/>
    <s v="EVs"/>
    <s v="none"/>
    <s v="n/a"/>
    <m/>
    <s v="Not required"/>
    <s v="N/A"/>
    <s v="Charger"/>
    <s v="Unknown"/>
    <m/>
    <m/>
    <s v="Last round closed 2021. Funded through the VW funds. There were two rounds of funding, last application closed in 2021. No information regarding new rounds. No information regarding EJ approach. "/>
    <s v="https://www.deq.ok.gov/air-quality-division/volkswagen-settlement/chargeok-oklahoma-electric-vehicle-charging-program/"/>
  </r>
  <r>
    <s v="Y"/>
    <s v="A"/>
    <s v="Level 2 EVSE Rebate Program "/>
    <m/>
    <s v="Funding"/>
    <s v="Rebate"/>
    <s v="VW Settlement"/>
    <s v="State Environmental Mitigation Trust"/>
    <s v="Arkansas Department of Energy &amp; Environment"/>
    <x v="27"/>
    <n v="431126"/>
    <n v="9300"/>
    <s v="per applicant"/>
    <n v="0.1"/>
    <s v="EVs"/>
    <s v="none"/>
    <s v="n/a"/>
    <s v="n/a"/>
    <s v="Not required"/>
    <s v="N/A"/>
    <s v="Charger"/>
    <s v="Rolling"/>
    <m/>
    <m/>
    <s v="No information regarding EJ approach. By March 2023, there were 135k funds available. "/>
    <s v="https://eportal.adeq.state.ar.us/app/#formversion/2c1b90eb-1591-4574-8fd9-e3fdb64d58c1?FormTag=EVSE_L2"/>
  </r>
  <r>
    <s v="Y"/>
    <s v="B"/>
    <s v="Charge Up Michigan Placement Project"/>
    <m/>
    <s v="Funding"/>
    <s v="Rebate"/>
    <s v="VW Settlement"/>
    <s v="Michigan Department of Environment, Great Lakes, and Energy (EGLE)"/>
    <s v="VW Environmental Mitigation Trust"/>
    <x v="30"/>
    <n v="9721052"/>
    <n v="70000"/>
    <s v="per applicant"/>
    <n v="0.66600000000000004"/>
    <s v="EVs"/>
    <s v="prioritization"/>
    <s v="Pollution burden"/>
    <m/>
    <s v="Not required"/>
    <s v="N/A"/>
    <s v="Charger"/>
    <s v="Rolling"/>
    <s v="2 - medium"/>
    <m/>
    <s v="Charging stations must be installed on pre-determined areas. Any public or private organization located in Michigan, or those outside of Michigan that have demonstrated significant experience installing and maintaining electric vehicle charging stations and have a significant presence in Michigan. No information regarding EJ approach."/>
    <s v="https://www.michigan.gov/climateandenergy/0,4580,7-364--487842--,00.html"/>
  </r>
  <r>
    <s v="Y"/>
    <s v="A"/>
    <s v="Electric School Bus Pilot"/>
    <m/>
    <s v="Funding"/>
    <s v="Grant"/>
    <s v="VW Settlement"/>
    <s v="Minnesota Pollution Control Agency (MPCA)"/>
    <s v="VW Environmental Mitigation Trust"/>
    <x v="36"/>
    <n v="1600000"/>
    <n v="20000"/>
    <s v="per bus"/>
    <s v="Yes, unspecified "/>
    <s v="School Buses only"/>
    <s v="prioritization"/>
    <s v="Income"/>
    <m/>
    <s v="Required"/>
    <s v="N/A"/>
    <s v="Bus (&amp;/or Battery)"/>
    <s v="Annual Window"/>
    <m/>
    <m/>
    <s v="Applications to be open Spring 2023"/>
    <s v="https://www.pca.state.mn.us/air-water-land-climate/volkswagen-settlement-grants"/>
  </r>
  <r>
    <s v="Y"/>
    <s v="A"/>
    <s v="Diesel Emissions Reductions Grants"/>
    <s v="DERA"/>
    <s v="Funding"/>
    <s v="Grant"/>
    <s v="Federal"/>
    <s v="Massachusetts Department of Environmental Protection"/>
    <s v="U.S. Environmental Protection Agency’s (EPA) Diesel Emissions Reduction Act (DERA) program"/>
    <x v="34"/>
    <n v="1880000"/>
    <n v="0.45"/>
    <s v="per bus"/>
    <n v="0.55000000000000004"/>
    <s v="MDHV vehicles only"/>
    <s v="prioritization"/>
    <s v="Income + Race/Ethinicity/Tribe"/>
    <s v="no "/>
    <s v="Required"/>
    <m/>
    <s v="Bus (&amp;/or Battery)"/>
    <s v="Annual Window"/>
    <m/>
    <m/>
    <s v="The vehicle, equipment, and/or engine being replaced must be scrapped or rendered permanently disabled within ninety (90) days of being replaced. "/>
    <s v="https://www.mass.gov/how-to/apply-for-a-diesel-emissions-reduction-act-dera-electric-solicitation-grant"/>
  </r>
  <r>
    <s v="Y"/>
    <s v="C"/>
    <s v="School Bus Replacement Program"/>
    <m/>
    <s v="Funding"/>
    <s v="Grant"/>
    <s v="VW Settlement"/>
    <s v="Oregon Department of Environmental Quality (DEQ)"/>
    <s v="Volkswagen Mitigation Fund"/>
    <x v="1"/>
    <s v="N/A"/>
    <n v="50000"/>
    <s v="per bus"/>
    <n v="0.7"/>
    <s v="School Buses only"/>
    <s v="none"/>
    <s v="n/a"/>
    <m/>
    <s v="Required"/>
    <s v="2002-2007"/>
    <s v="Bus + Repower"/>
    <s v="Unknown"/>
    <m/>
    <m/>
    <s v="Grant recipient will have 90 days after the new equipment is put into operation to complete the scrappage of the replaced equipment or be required to return all grant funds. No information regarding EJ approach. "/>
    <s v="https://www.oregon.gov/deq/aq/programs/Pages/VW-Diesel-Settlement.aspx"/>
  </r>
  <r>
    <s v="Y"/>
    <s v="A"/>
    <s v="Fleet Electrification Assessment NYSEG"/>
    <s v="N/A"/>
    <s v="Other"/>
    <s v="Technical Assistance"/>
    <s v="Utility"/>
    <s v="New York State Electric and Gas"/>
    <s v="New York State Electric and Gas"/>
    <x v="5"/>
    <s v="N/A"/>
    <s v="N/A"/>
    <s v="N/A"/>
    <s v="N/A"/>
    <s v="MDHV vehicles only"/>
    <s v="prioritization"/>
    <s v="Pollution + Income"/>
    <m/>
    <s v="Not required"/>
    <m/>
    <s v="Anything"/>
    <s v="Rolling"/>
    <s v="2 - medium"/>
    <m/>
    <s v="Eligible applicants must be NYSEG customers and include any commercial, private,_x000a_or public fleet with light-, medium-, or heavy-duty vehicles. Offers a fleet assesment as well as a Medium and Heavy Duty Fleet Make-Ready Pilot Program"/>
    <s v="https://www.nyseg.com/en/smartenergy/electricvehicles/ev-fleet-assessment-program"/>
  </r>
  <r>
    <s v="Y"/>
    <s v="A"/>
    <s v="Fleet Electrification Assessment Orange &amp; Rockland (O&amp;R)"/>
    <m/>
    <s v="Other"/>
    <s v="Technical Assistance"/>
    <s v="Utility"/>
    <s v="Orange and Rockland"/>
    <s v="Orange and Rockland"/>
    <x v="5"/>
    <s v="N/A"/>
    <s v="N/A"/>
    <s v="N/A"/>
    <s v="N/A"/>
    <s v="MDHV vehicles only"/>
    <s v="prioritization"/>
    <s v="Pollution + Income"/>
    <s v="yes "/>
    <s v="Not required"/>
    <m/>
    <s v="Anything"/>
    <s v="Rolling"/>
    <m/>
    <m/>
    <s v="Orange and Rockland offers fleet assessment and make ready funding. Participation in NYTVIP required for make ready funding."/>
    <s v="https://www.oru.com/en/our-energy-future/technology-innovation/electric-vehicles/new-york/commercial-ev-drivers/fleet-owners-and-operators"/>
  </r>
  <r>
    <s v="Y"/>
    <s v="C"/>
    <s v="Texas Clean Fleet Program - Texas Emissions Reduction Plan (TERP)"/>
    <m/>
    <s v="Funding"/>
    <s v="Grant"/>
    <s v="State"/>
    <s v="Texas Commission on Environmental Quality"/>
    <s v="Texas Commission on Environmental Quality"/>
    <x v="10"/>
    <n v="16000000"/>
    <n v="0.8"/>
    <s v="per bus"/>
    <n v="0.2"/>
    <s v="MDHV vehicles only"/>
    <s v="prioritization"/>
    <s v="Pollution burden"/>
    <m/>
    <s v="Not required"/>
    <m/>
    <s v="Bus (&amp;/or Battery)"/>
    <s v="Unknown"/>
    <m/>
    <m/>
    <s v="Last round was 2022"/>
    <s v="https://wayback.archive-it.org/414/20210527094043/https://www.tceq.texas.gov/assets/public/implementation/air/terp/tcf/FY20_TCFP_Application_FINAL.pdf"/>
  </r>
  <r>
    <s v="Y"/>
    <s v="C"/>
    <s v="New Mexico Volkswagen Environmental Mitigation Trust Program"/>
    <m/>
    <s v="Funding"/>
    <s v="Rebate"/>
    <s v="VW Settlement"/>
    <s v="New Mexico Environment Department (NMED)"/>
    <s v="VW Environmental Mitigation Trust"/>
    <x v="37"/>
    <n v="18000000"/>
    <n v="1"/>
    <s v="per bus"/>
    <n v="0.25"/>
    <s v="MDHV vehicles only"/>
    <s v="prioritization"/>
    <s v="Income"/>
    <m/>
    <s v="Required"/>
    <s v="N/A"/>
    <s v="Bus + Repower"/>
    <s v="Unknown"/>
    <m/>
    <m/>
    <s v="Most recent round closed Mar. 2022. Even though projects must begin after awards are granted and approved, funds will be reimbursed after project has been completed. Maximum allowances: https://www.vwcourtsettlement.com/en/docs/DOJ/Approved%20Appendix%20D-2.pdf"/>
    <s v="https://www.env.nm.gov/air-quality/wp-content/uploads/sites/2/2021/11/NM-VW-Environmental-Trust-Program-2022-Guidelines-and-Application.pdf"/>
  </r>
  <r>
    <s v="Y"/>
    <s v="A"/>
    <s v="Fleet Electrification Assessment - Duke Energy"/>
    <m/>
    <s v="Other"/>
    <s v="Technical Assistance"/>
    <s v="Utility"/>
    <s v="Duke Energy"/>
    <s v="Duke Energy"/>
    <x v="23"/>
    <s v="N/A"/>
    <s v="N/A"/>
    <s v="N/A"/>
    <s v="N/A"/>
    <s v="Any fleet vehicles"/>
    <s v="none"/>
    <s v="n/a"/>
    <s v="n/a"/>
    <s v="Not required"/>
    <m/>
    <s v="Charger + infrastructure"/>
    <s v="Rolling"/>
    <m/>
    <m/>
    <s v="Can provide EV solutions, including configuration, engineering &amp; installation, procure hardware/software. new electric service, maintenance, as well as funding."/>
    <s v="https://www.duke-energy.com/energy-education/energy-savings-and-efficiency/fleet-electrification"/>
  </r>
  <r>
    <s v="Y"/>
    <s v="A"/>
    <s v="Qualified Heavy-Duty Alternative Fuel Vehicle (AFV) Tax Credit"/>
    <m/>
    <s v="Funding"/>
    <s v="Tax Credit"/>
    <s v="State"/>
    <s v="Utah State"/>
    <s v="Utah Department of Environmental Quality -Division of Air Quality"/>
    <x v="33"/>
    <s v="N/A"/>
    <n v="12000"/>
    <s v="per bus"/>
    <s v="Yes, unspecified "/>
    <s v="MDHV vehicles only"/>
    <s v="none"/>
    <s v="n/a"/>
    <m/>
    <s v="Not required"/>
    <s v="N/A"/>
    <s v="Bus (&amp;/or Battery)"/>
    <s v="Rolling"/>
    <m/>
    <m/>
    <s v="Successful applicants will have 180 calendar days after the approval of the application to provide the following items or the tax credit will no longer be reserved for the taxpayer"/>
    <s v="https://documents.deq.utah.gov/air-quality/clean-fuels/tax-credit/DAQ-2018-008465.pdf"/>
  </r>
  <r>
    <s v="Y"/>
    <s v="A"/>
    <s v="Fleet Electrification Assessment Rochester Gas and Electric (RG&amp;E)"/>
    <s v="N/A"/>
    <s v="Other"/>
    <s v="Technical Assistance"/>
    <s v="Utility"/>
    <s v="Rochester Gas &amp; Electric (RG&amp;E)"/>
    <s v="RG&amp;E"/>
    <x v="5"/>
    <s v="N/A"/>
    <s v="N/A"/>
    <s v="N/A"/>
    <s v="N/A"/>
    <s v="MDHV vehicles only"/>
    <s v="prioritization"/>
    <s v="Pollution + Income"/>
    <m/>
    <s v="Not required"/>
    <m/>
    <s v="Anything"/>
    <s v="Rolling"/>
    <m/>
    <m/>
    <s v="Required for RG&amp;E's Make Ready program"/>
    <s v="https://www.rge.com/en/smartenergy/electricvehicles/ev-fleet-assessment-program"/>
  </r>
  <r>
    <s v="Y"/>
    <s v="A"/>
    <s v="Commercial EV Charging Station Rebate Program"/>
    <m/>
    <s v="Funding"/>
    <s v="Rebate"/>
    <s v="Utility"/>
    <s v="Los Angeles Department of Water and Power (LADWP)"/>
    <m/>
    <x v="15"/>
    <n v="3000000"/>
    <n v="500000"/>
    <s v="per district"/>
    <s v="Yes, unspecified "/>
    <s v="EVs"/>
    <s v="extra funds"/>
    <s v="Pollution + Income"/>
    <s v="yes "/>
    <s v="Not required"/>
    <s v="N/A"/>
    <s v="Charger + infrastructure"/>
    <s v="Annual Window"/>
    <m/>
    <m/>
    <s v="Only charging stations for MHDV available"/>
    <s v="https://www.ladwp.com/ladwp/faces/oracle/webcenter/portalapp/pagehierarchy/Page1888.jspx;jsessionid=yKBhk1BN2T5yphXSc7JGW258H22sGZLlV3GzPnkpV7wp2hSM2FrD!1109665642?_afrWindowId=null&amp;_afrLoop=397725492306425&amp;_afrWindowMode=0&amp;_adf.ctrl-state=1a6nnraau9_162#%40%3F_afrWindowId%3Dnull%26_afrLoop%3D397725492306425%26_afrWindowMode%3D0%26_adf.ctrl-state%3Djn7pcpj5c_4"/>
  </r>
  <r>
    <s v="Y"/>
    <s v="A"/>
    <s v="Electric School Bus and Infrastructure Rebate - Duke Energy"/>
    <m/>
    <s v="Funding"/>
    <s v="Rebate"/>
    <s v="Utility"/>
    <s v="Duke Energy"/>
    <m/>
    <x v="13"/>
    <s v="N/A"/>
    <n v="215000"/>
    <s v="per applicant"/>
    <s v="Yes, unspecified "/>
    <s v="School Buses only"/>
    <s v="none"/>
    <s v="n/a"/>
    <m/>
    <s v="Not required"/>
    <s v="N/A"/>
    <s v="Bus (&amp;/or Battery)"/>
    <s v="Rolling"/>
    <s v="2 - medium"/>
    <m/>
    <s v="Funding available for 15 ESBs. Utility will contact those who fill out interest form; interest in V2G capabilities makes me think charging infrastructure may also be included."/>
    <s v="https://www.duke-energy.com/business/products/park-and-plug/electric-school-buses"/>
  </r>
  <r>
    <s v="Y"/>
    <s v="A"/>
    <s v="Commercial Electric Vehicle (EV) Charging Station Pilot Program - Duke Energy"/>
    <m/>
    <s v="Funding"/>
    <s v="Incentive"/>
    <s v="Utility"/>
    <s v="Duke Energy"/>
    <s v="Duke Energy"/>
    <x v="13"/>
    <m/>
    <n v="215000"/>
    <s v="per bus"/>
    <s v="Yes, unspecified"/>
    <s v="School Buses only"/>
    <s v="none"/>
    <s v="n/a"/>
    <m/>
    <s v="Not required"/>
    <m/>
    <s v="Bus + Charger"/>
    <s v="Rolling"/>
    <m/>
    <m/>
    <s v="Seeking schools replacing buses in 2022 and 2023"/>
    <s v="https://www.duke-energy.com/business/products/park-and-plug/electric-school-buses"/>
  </r>
  <r>
    <s v="Y"/>
    <s v="A"/>
    <s v="Electric School Bus and Infrastructure Rebate - Duke Energy"/>
    <m/>
    <s v="Funding"/>
    <s v="Rebate"/>
    <s v="Utility"/>
    <s v="Duke Energy"/>
    <s v="Duke Energy"/>
    <x v="23"/>
    <n v="3225000"/>
    <n v="215000"/>
    <s v="per bus"/>
    <s v="Yes, unspecified"/>
    <s v="School Buses only"/>
    <s v="none"/>
    <s v="n/a"/>
    <m/>
    <s v="Not required"/>
    <m/>
    <s v="Bus + Charger"/>
    <s v="Rolling"/>
    <m/>
    <m/>
    <s v="Deadline end of 2023. Be a public or charter school customer with a bus fleet within Duke Energy's service territory._x000a_- Agree to participate in the program through December 2023_x000a_- Site host and funding agreement required_x000a_- Meet school bus specifications from Duke Energy_x000a_- Meet site location requirements"/>
    <s v="https://www.duke-energy.com/business/products/park-and-plug/electric-school-buses?_gl=1*cpadrt*_ga*NzYyNjUzMTQxLjE2Nzk0OTg0OTY.*_ga_HB58MJRNTY*MTY4MTIyMzIwOC43LjAuMTY4MTIyMzIwOC4wLjAuMA.."/>
  </r>
  <r>
    <s v="Y"/>
    <s v="A"/>
    <s v="Electric School Bus Grant - Central Coast Community Energy (CCCE)"/>
    <m/>
    <s v="Funding"/>
    <s v="Rebate"/>
    <s v="Utility"/>
    <s v="Central Coast Community Energy"/>
    <s v="Pacific Gas and Electric Company (PG&amp;E) and South California Edison (SCE)"/>
    <x v="15"/>
    <n v="1400000"/>
    <n v="200000"/>
    <s v="per bus"/>
    <s v="25%"/>
    <s v="School Buses only"/>
    <s v="none"/>
    <s v="n/a"/>
    <s v="n/a"/>
    <s v="Not required"/>
    <m/>
    <s v="Bus (&amp;/or Battery)"/>
    <s v="Rolling"/>
    <m/>
    <m/>
    <s v="To close by August 31, 2023. Be an individual public school or public-school district, or a transport business that offer farmworker trasnport services_x000a_- Must have at least one site located within the 3CE service area. The account associated with the location of the school bus must be in “good standing.”"/>
    <s v="https://3cenergy.org/rebates/electric-bus-program/"/>
  </r>
  <r>
    <s v="Y"/>
    <s v="A"/>
    <s v="Heavy-Duty Alternative Fuel and Advanced Vehicle Purchase Vouchers"/>
    <s v="TVIP"/>
    <s v="Funding"/>
    <s v="Discount/point of sale coupon or voucher"/>
    <s v="VW Settlement"/>
    <s v="New York State Energy Research and Development Authority (NYSERDA)"/>
    <s v="New York Truck Voucher Incentive Program (NY TVIP), VW Mitigation Fund, CMAQ"/>
    <x v="5"/>
    <n v="58300000"/>
    <n v="220000"/>
    <s v="per bus"/>
    <s v="N/A"/>
    <s v="MDHV vehicles only"/>
    <s v="prioritization"/>
    <s v="Income + Race/Ethinicity/Tribe"/>
    <s v="yes "/>
    <s v="Required"/>
    <s v="1992-2009"/>
    <s v="Bus (&amp;/or Battery)"/>
    <s v="Rolling"/>
    <s v="2 - medium"/>
    <m/>
    <s v="Refer to source tables for max amounts. Other trucks are eligible for repowering.  "/>
    <s v="https://www.nyserda.ny.gov/All-Programs/Truck-Voucher-Program"/>
  </r>
  <r>
    <s v="Y"/>
    <s v="X"/>
    <s v="Plug-In Electric Vehicle Credit - Vermont Electric Co-op (VEC)"/>
    <m/>
    <s v="Funding"/>
    <s v="Bill Credit"/>
    <s v="Utility"/>
    <s v="Vermont Electric Coop"/>
    <m/>
    <x v="20"/>
    <s v="N/A"/>
    <n v="500"/>
    <s v="per bus"/>
    <s v="Yes, unspecified "/>
    <s v="EVs"/>
    <s v="none"/>
    <s v="n/a"/>
    <m/>
    <s v="Not required"/>
    <s v="N/A"/>
    <s v="Bus (&amp;/or Battery)"/>
    <s v="Rolling"/>
    <m/>
    <m/>
    <s v="Eligible for residents"/>
    <s v="https://vermontelectric.coop/client_media/files/EV_incentive_2021_Fillable_1.pdf"/>
  </r>
  <r>
    <s v="Y"/>
    <s v="X"/>
    <s v="Zero Emissions Vehicle (ZEV) Tax Exemption"/>
    <m/>
    <s v="Funding"/>
    <s v="Sales/use tax exemption "/>
    <s v="State"/>
    <m/>
    <m/>
    <x v="38"/>
    <s v="N/A"/>
    <n v="-6.6250000000000003E-2"/>
    <s v="per bus"/>
    <s v="N/A"/>
    <s v="EVs"/>
    <s v="none"/>
    <s v="n/a"/>
    <m/>
    <s v="Not required"/>
    <s v="N/A"/>
    <s v="Bus (&amp;/or Battery)"/>
    <s v="Rolling"/>
    <s v="1 - light"/>
    <m/>
    <s v="ZEV purchase/lease exempt from state sales tax. Personal vehicle model"/>
    <s v="https://www.state.nj.us/treasury/taxation/pdf/other_forms/sales/st4.pdf"/>
  </r>
  <r>
    <s v="Y"/>
    <s v="A"/>
    <s v="Reduced Vehicle License Tax_x000a_"/>
    <m/>
    <s v="Funding"/>
    <s v="Tax Credit"/>
    <s v="State"/>
    <s v="Arizona Department of Environmental Quality "/>
    <s v="Arizona Department of Transportation"/>
    <x v="39"/>
    <s v="N/A"/>
    <n v="-2.8899999999999999E-2"/>
    <s v="per bus"/>
    <s v="N/A"/>
    <s v="EVs"/>
    <s v="none"/>
    <s v="n/a"/>
    <s v="n/a"/>
    <s v="Not required"/>
    <s v="N/A"/>
    <s v="Bus (&amp;/or Battery)"/>
    <s v="Rolling"/>
    <m/>
    <m/>
    <s v="Use  the formulas provided in the first link to understand what the reduced tax burden is for the AFV "/>
    <s v="https://azdot.gov/motor-vehicles/vehicle-services/vehicle-registration/alternative-fuel-vehicle"/>
  </r>
  <r>
    <s v="Y"/>
    <s v="X"/>
    <s v="Oregon Clean Vehicle Rebate Program"/>
    <m/>
    <s v="Funding"/>
    <s v="Rebate"/>
    <s v="State"/>
    <s v="Oregon Department of Environmental Quality (DEQ)"/>
    <m/>
    <x v="1"/>
    <s v="N/A"/>
    <n v="2500"/>
    <s v="per bus"/>
    <s v="Yes, unspecified "/>
    <s v="EVs"/>
    <s v="extra funds"/>
    <s v="Income"/>
    <m/>
    <s v="Not required"/>
    <s v="N/A"/>
    <s v="Bus (&amp;/or Battery)"/>
    <s v="Rolling"/>
    <m/>
    <m/>
    <s v="Eligible vehicles have a base MSRP under $50,000. Additional funds if a &quot;low-income service provider&quot; providing health, dental, social, financial, energy conservation or other assistive services to low or moderate income households in OR and registered 501(c)(3)"/>
    <s v="Department of Environmental Quality : Oregon Clean Vehicle Rebate Program : Air Quality Programs : State of Oregon"/>
  </r>
  <r>
    <s v="Y"/>
    <s v="B"/>
    <s v="Alternative Fuel Vehicle (AFV) Conversion Tax Credit"/>
    <m/>
    <s v="Funding"/>
    <s v="Tax Credit"/>
    <s v="City"/>
    <s v="District of Columbia Government"/>
    <s v="Office of Tax and Revenue"/>
    <x v="40"/>
    <s v="N/A"/>
    <n v="19000"/>
    <s v="per bus"/>
    <n v="0.5"/>
    <s v="EVs"/>
    <s v="none"/>
    <s v="n/a"/>
    <s v="yes "/>
    <s v="Not required"/>
    <s v="N/A"/>
    <s v="Bus + Charger"/>
    <s v="Rolling"/>
    <s v="2 - medium"/>
    <m/>
    <m/>
    <s v="https://otr.cfo.dc.gov/sites/default/files/dc/sites/otr/publication/attachments/2016%20AFVC_Commercial_Fill-in.pdf"/>
  </r>
  <r>
    <s v="Y"/>
    <s v="A"/>
    <s v="Alternative Fuel Vehicle Conversion Grants for Businesses"/>
    <m/>
    <s v="Funding"/>
    <s v="Rebate"/>
    <s v="State"/>
    <s v="Utah State"/>
    <s v="Utah Department of Environmental Quality -Division of Air Quality"/>
    <x v="33"/>
    <s v="N/A"/>
    <n v="2500"/>
    <s v="per bus"/>
    <s v="Yes, unspecified "/>
    <s v="EVs"/>
    <s v="none"/>
    <s v="n/a"/>
    <m/>
    <s v="Not required"/>
    <s v="N/A"/>
    <s v="Bus + Repower"/>
    <s v="Rolling"/>
    <m/>
    <m/>
    <m/>
    <s v="https://air.utah.gov/altfuel/apply.php?type=electric"/>
  </r>
  <r>
    <s v="Y"/>
    <s v="A"/>
    <s v="GaDOE AFY22 School Bus Alternative Fuel Incentive Funding"/>
    <m/>
    <s v="Funding"/>
    <s v="Rebate"/>
    <s v="State"/>
    <s v="Georgia Department of Education"/>
    <s v="HB910 (AFY22)"/>
    <x v="24"/>
    <n v="5000000"/>
    <n v="100000"/>
    <s v="per bus"/>
    <s v="Yes, unspecified "/>
    <s v="School Buses only"/>
    <s v="none"/>
    <s v="n/a"/>
    <s v="yes "/>
    <s v="Not required"/>
    <s v="N/A"/>
    <s v="Bus (&amp;/or Battery)"/>
    <s v="Rolling"/>
    <s v="1 - light"/>
    <m/>
    <s v="Maximim two requests allowed. No information on website. Brochure received from GA DOE contact John Osborne"/>
    <s v="https://onewri.sharepoint.com/:b:/s/TRBpaper/EW9vuRy5brVFhJXBZ3WH-BEBfsApPgpoS036NXm5Zlsm-g?e=GVke0R"/>
  </r>
  <r>
    <s v="Y"/>
    <s v="A"/>
    <s v="Plug-In Electric Vehicle (PEV) Tax Credit"/>
    <m/>
    <s v="Funding"/>
    <s v="Tax Credit"/>
    <s v="State"/>
    <s v="Colorado Department of Revenue "/>
    <m/>
    <x v="0"/>
    <s v="N/A"/>
    <n v="8000"/>
    <s v="per bus"/>
    <s v="Yes, unspecified "/>
    <s v="EVs"/>
    <s v="none"/>
    <s v="n/a"/>
    <m/>
    <s v="Not required"/>
    <s v="N/A"/>
    <s v="Bus + Repower"/>
    <s v="Rolling"/>
    <m/>
    <m/>
    <s v="Maximum amount varies depending upon the qualifying category and the tax year during which the vehicle is purchased, leased, converted, or modified"/>
    <s v="https://driveelectriccolorado.org/incentives/tax-credits/"/>
  </r>
  <r>
    <s v="Y"/>
    <s v="A"/>
    <s v="Plug-In Electric Vehicle (PEV) Tax Credit"/>
    <m/>
    <s v="Funding"/>
    <s v="Tax Credit"/>
    <s v="Federal"/>
    <s v="IRS"/>
    <s v="IRS"/>
    <x v="2"/>
    <s v="N/A"/>
    <n v="7500"/>
    <s v="per bus"/>
    <s v="Yes, unspecified "/>
    <s v="EVs"/>
    <s v="none"/>
    <s v="n/a"/>
    <m/>
    <s v="Not required"/>
    <s v="N/A"/>
    <s v="Bus (&amp;/or Battery)"/>
    <s v="Rolling"/>
    <m/>
    <m/>
    <s v="Maximum amount varies depending upon the qualifying category and the tax year during which the vehicle is purchased, leased, converted, or modified"/>
    <s v="https://www.irs.gov/credits-deductions/credits-for-new-electric-vehicles-purchased-in-2022-or-before"/>
  </r>
  <r>
    <s v="Y"/>
    <s v="C"/>
    <s v="Alternative Fuel Tax Exemption"/>
    <m/>
    <s v="Other"/>
    <s v="Law"/>
    <s v="State"/>
    <m/>
    <s v="North Carolina General Statutes"/>
    <x v="13"/>
    <s v="N/A"/>
    <s v="N/A"/>
    <s v="N/A"/>
    <s v="N/A"/>
    <s v="EVs"/>
    <s v="none"/>
    <s v="n/a"/>
    <m/>
    <s v="Not required"/>
    <s v="N/A"/>
    <s v="Maintenance Cost"/>
    <s v="Rolling"/>
    <m/>
    <m/>
    <s v="No information on how to apply exemption"/>
    <s v="https://www.ncleg.gov/EnactedLegislation/Statutes/HTML/BySection/Chapter_105/GS_105-164.13.html"/>
  </r>
  <r>
    <s v="Y"/>
    <s v="C"/>
    <s v="PSE&amp;G Electric Vehicle Charging Program"/>
    <m/>
    <s v="Other"/>
    <s v="Bill Credit"/>
    <s v="Utility"/>
    <s v="PSE&amp;G"/>
    <s v="PSE&amp;G"/>
    <x v="38"/>
    <s v="n/a"/>
    <n v="100000"/>
    <s v="per site"/>
    <s v="Yes, unspecified"/>
    <s v="EVs"/>
    <s v="none"/>
    <s v="n/a"/>
    <s v="yes "/>
    <s v="Not required"/>
    <m/>
    <s v="Charger + infrastructure"/>
    <s v="Rolling"/>
    <m/>
    <m/>
    <s v="Multi-family properties, government entities, and locations where property owners provide charger access to the public all may be considered for mixed use._x000a_- Account must be in good financial standing (no shut-off notice)._x000a_- The DCFC/Level 2 smart charger must be WiFi or cellular network enabled and the customer must agree to provide EV charging data to PSE&amp;G in order to receive any PSE&amp;G-provided incentives._x000a_- The customer must complete the PSE&amp;G electric service application process for EV smart charger installation upon request._x000a_- The customer must use New Jersey-licensed electricians and/or contractors for EV smart charger installation."/>
    <s v="https://nj.myaccount.pseg.com/myservicepublic/electricvehicles"/>
  </r>
  <r>
    <s v="Y"/>
    <s v="C"/>
    <s v="PGE Fleet Partner"/>
    <m/>
    <s v="Funding"/>
    <s v="Incentive"/>
    <s v="Utility"/>
    <s v="Portland General Electric"/>
    <s v="ratepayer funds"/>
    <x v="1"/>
    <s v="N/A"/>
    <n v="75000"/>
    <s v="per applicant"/>
    <s v="Yes, unspecified "/>
    <s v="Any fleet vehicles"/>
    <s v="none"/>
    <s v="n/a"/>
    <m/>
    <s v="Not required"/>
    <s v="N/A"/>
    <s v="Charger + infrastructure"/>
    <s v="Unknown"/>
    <m/>
    <m/>
    <s v="All funding reserved as of Jan. 2023. Fleet Partner provides technical assistance and a feasbility study to plan the project. Once you're ready, they provide the make-ready program. The amount of the incentive is based on &quot;the forecasted annual energy use of your chargers. This is your energy use commitment. The higher the energy use commitment, the _x000a_higher the incentive could be.&quot;"/>
    <s v="https://portlandgeneral.com/fleet-partner"/>
  </r>
  <r>
    <s v="Y"/>
    <s v="A"/>
    <s v="Medium-Duty Zero Emission Vehicle (ZEV) Voucher Program"/>
    <s v="NJ ZIP"/>
    <s v="Funding"/>
    <s v="Discount/point of sale coupon or voucher"/>
    <s v="State"/>
    <m/>
    <s v="Regional Greenhouse Gas Initiative (RGGI)"/>
    <x v="38"/>
    <n v="90000000"/>
    <n v="175000"/>
    <s v="per bus"/>
    <s v="Yes, unspecified "/>
    <s v="MDHV vehicles only"/>
    <s v="extra funds"/>
    <s v="Income + Race/Ethinicity/Tribe"/>
    <m/>
    <s v="Required"/>
    <s v="2009 or older"/>
    <s v="Bus (&amp;/or Battery)"/>
    <s v="Rolling"/>
    <m/>
    <m/>
    <s v="Applications will open spring 2023"/>
    <s v="https://www.njeda.com/njzip/#eligibility"/>
  </r>
  <r>
    <s v="Y"/>
    <s v="C"/>
    <s v="Zero Emission Vehicle (ZEV) Rebate "/>
    <m/>
    <s v="Funding"/>
    <s v="Rebate"/>
    <s v="State"/>
    <s v="New York State Department of Environmental Conservation (NYSDEC)"/>
    <m/>
    <x v="5"/>
    <n v="750000"/>
    <n v="7500"/>
    <s v="per bus"/>
    <s v="N/A"/>
    <s v="Any public fleet vehicle"/>
    <s v="prioritization"/>
    <s v="Income + Race/Ethinicity/Tribe"/>
    <m/>
    <s v="Not required"/>
    <s v="N/A"/>
    <s v="Bus (&amp;/or Battery)"/>
    <s v="Unknown"/>
    <m/>
    <m/>
    <s v="ast Round closed Sept. 2022. Scroll down to see Municipal Zero-emission Vehicle (ZEV) Program "/>
    <s v="https://www.dec.ny.gov/energy/109181.html"/>
  </r>
  <r>
    <s v="Y"/>
    <s v="A"/>
    <s v="EV Fleet program"/>
    <m/>
    <s v="Funding"/>
    <s v="Rebate"/>
    <s v="Utility"/>
    <s v="Pacific Gas &amp; Electric (PG&amp;E)"/>
    <s v="SB 350, CPUC D.18-05-040, ratepayer funds"/>
    <x v="15"/>
    <n v="236000000"/>
    <n v="42000"/>
    <s v="per charger"/>
    <n v="0.5"/>
    <s v="Any fleet vehicles"/>
    <s v="none"/>
    <s v="n/a"/>
    <s v="yes "/>
    <s v="Not required"/>
    <s v="N/A"/>
    <s v="Charger + infrastructure"/>
    <s v="Rolling"/>
    <m/>
    <m/>
    <s v="Consultation required before applying"/>
    <s v="https://www.pge.com/en_US/large-business/solar-and-vehicles/clean-vehicles/ev-fleet-program/ev-fleet-program.page"/>
  </r>
  <r>
    <s v="Y"/>
    <s v="C"/>
    <s v="Clean School Bus Program - Texas Emissions Reduction Plan (TERP)"/>
    <m/>
    <s v="Funding"/>
    <s v="Grant"/>
    <s v="State"/>
    <s v="Texas Commission on Environmental Quality"/>
    <s v="Texas Commission on Environmental Quality"/>
    <x v="10"/>
    <s v="N/A"/>
    <n v="200000"/>
    <s v="per bus"/>
    <s v="Yes, unspecified "/>
    <s v="School Buses only"/>
    <s v="none"/>
    <s v="n/a"/>
    <m/>
    <s v="Required"/>
    <s v="N/A"/>
    <s v="Bus + Repower"/>
    <s v="Unknown"/>
    <m/>
    <m/>
    <s v="Last round was 2022"/>
    <s v="https://www.tceq.texas.gov/airquality/terp/school-buses.html"/>
  </r>
  <r>
    <s v="Y"/>
    <s v="A"/>
    <s v="Commercial EV Charger Rebate"/>
    <m/>
    <s v="Funding"/>
    <s v="Rebate"/>
    <s v="Utility"/>
    <s v="Alameda Municipal Power (AMP)"/>
    <m/>
    <x v="15"/>
    <s v="N/A"/>
    <n v="33000"/>
    <s v="per applicant"/>
    <s v="Yes, unspecified "/>
    <s v="EVs"/>
    <s v="none"/>
    <s v="n/a"/>
    <s v="n/a"/>
    <s v="Not required"/>
    <s v="N/A"/>
    <s v="Charger"/>
    <s v="Rolling"/>
    <m/>
    <m/>
    <s v="$5,000 for each level 2 charging station (up to 6) and $500 per additional port; total rebate amount is not to exceed $33,000."/>
    <s v="https://www.alamedamp.com/349/Electric-Vehicles"/>
  </r>
  <r>
    <s v="Y"/>
    <s v="A"/>
    <s v="Commercial Electric Vehicle (EV) Charging Station Rebates - BGE"/>
    <m/>
    <s v="Funding"/>
    <s v="Rebate"/>
    <s v="Utility"/>
    <s v="Baltimore Gas and Electric (BGE)"/>
    <s v="Maryland Public Service Commission - cost recovery from customers"/>
    <x v="14"/>
    <s v="N/A"/>
    <n v="30000"/>
    <s v="per site"/>
    <n v="0.5"/>
    <s v="EVs"/>
    <s v="none"/>
    <s v="n/a"/>
    <m/>
    <s v="Not required"/>
    <s v="N/A"/>
    <s v="Charger + infrastructure"/>
    <s v="Rolling"/>
    <m/>
    <m/>
    <s v="Eligible customers: workplace/fleet for small business or local nonprofit; multi-family property owner or homeowner's association. Note that these four utility programs in MD are available to MUDs, workplace (small biz or nonprofit) or fleet. Typically, SDs are considered non-profits."/>
    <s v="https://www.bge.com/SmartEnergy/InnovationTechnology/Pages/MultifamilyPropertyRebateProgram.aspx"/>
  </r>
  <r>
    <s v="Y"/>
    <s v="A"/>
    <s v="Workplace Charger Rebate - Delmarva Power"/>
    <m/>
    <s v="Funding"/>
    <s v="Rebate"/>
    <s v="Utility"/>
    <s v="Delmarva Power"/>
    <s v="Maryland Public Service Commission - cost recovery from customers"/>
    <x v="14"/>
    <s v="N/A"/>
    <n v="30000"/>
    <s v="per site"/>
    <n v="0.5"/>
    <s v="EVs"/>
    <s v="none"/>
    <s v="n/a"/>
    <m/>
    <s v="Not required"/>
    <s v="N/A"/>
    <s v="Charger + infrastructure"/>
    <s v="Rolling"/>
    <m/>
    <m/>
    <s v="Estimated funding: 25 locations. Eligible customers: workplace/fleet for small business or local nonprofit; multi-family property owner or homeowner's association"/>
    <s v="https://www.delmarva.com/SmartEnergy/InnovationTechnology/Pages/WorkplaceChargerRebateProgram.aspx"/>
  </r>
  <r>
    <s v="Y"/>
    <s v="C"/>
    <s v="Advanced Bus and Clean (ABC) Transportation Pilot Program"/>
    <s v="ABC"/>
    <s v="Funding"/>
    <s v="Grant"/>
    <s v="VW Settlement"/>
    <s v="Division of Environmental Quality (DEQ)"/>
    <s v="VW Environmental Mitigation Trust"/>
    <x v="27"/>
    <n v="7671688"/>
    <n v="375000"/>
    <s v="per bus"/>
    <s v="Yes, unspecified "/>
    <s v="MDHV vehicles only"/>
    <s v="prioritization"/>
    <s v="Pollution burden"/>
    <s v="no "/>
    <s v="Required"/>
    <s v="2009 or older"/>
    <s v="Bus + Charger"/>
    <s v="Unknown"/>
    <s v="2 - medium"/>
    <m/>
    <s v="Applications closed Oct. 2022. Transit + School buses"/>
    <s v="https://www.adeq.state.ar.us/air/grants.aspx"/>
  </r>
  <r>
    <s v="Y"/>
    <s v="A"/>
    <s v="Workplace Charger Rebate"/>
    <m/>
    <s v="Funding"/>
    <s v="Rebate"/>
    <s v="Utility"/>
    <s v="PEPCO"/>
    <s v="Maryland Public Service Commission - cost recovery from customers"/>
    <x v="14"/>
    <s v="N/A"/>
    <n v="30000"/>
    <s v="per site"/>
    <n v="0.5"/>
    <s v="EVs"/>
    <s v="none"/>
    <s v="n/a"/>
    <m/>
    <s v="Not required"/>
    <s v="N/A"/>
    <s v="Charger + infrastructure"/>
    <s v="Rolling"/>
    <m/>
    <m/>
    <s v="Estimated funding: 25 locations. Eligible customers: workplace/fleet for small business or local nonprofit; multi-family property owner or homeowner's association"/>
    <s v="https://www.pepco.com/SmartEnergy/InnovationTechnology/Pages/WorkplaceChargerRebateProgram.aspx"/>
  </r>
  <r>
    <s v="Y"/>
    <s v="A"/>
    <s v="Electric Vehicle Supply Equipment (EVSE) Rebates - Hawaii Energy "/>
    <m/>
    <s v="Funding"/>
    <s v="Rebate"/>
    <s v="Utility"/>
    <s v="Hawaii Energy"/>
    <s v="Hawaii Public Utilities Commission"/>
    <x v="41"/>
    <s v="N/A"/>
    <n v="27000"/>
    <s v="per applicant"/>
    <s v="Yes, unspecified "/>
    <s v="EVs"/>
    <s v="none"/>
    <s v="n/a"/>
    <s v="yes "/>
    <s v="Not required"/>
    <s v="N/A"/>
    <s v="Charger"/>
    <s v="Rolling"/>
    <m/>
    <m/>
    <s v="Deadline June 2023"/>
    <s v="https://hawaiienergy.com/for-business/rebates/electric-vehicle-charging-stations"/>
  </r>
  <r>
    <s v="Y"/>
    <s v="A"/>
    <s v="Entergy fleet electrification incentives"/>
    <m/>
    <s v="Funding"/>
    <s v="Rebate"/>
    <s v="Utility"/>
    <s v="Entergy"/>
    <s v="Entergy"/>
    <x v="21"/>
    <s v="N/A"/>
    <n v="25000"/>
    <s v="per applicant"/>
    <s v="N/A"/>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B"/>
    <s v="Driving a Cleaner Illinois Round 4 Funding"/>
    <m/>
    <s v="Funding"/>
    <s v="Grant"/>
    <s v="Federal"/>
    <s v="Illinois Environmental Protection Agency (IEPA)"/>
    <s v="Illinois Environmental Protection Agency (IEPA)"/>
    <x v="16"/>
    <n v="12600000"/>
    <n v="480000"/>
    <s v="per applicant"/>
    <s v="N/A"/>
    <s v="Other"/>
    <s v="prioritization"/>
    <s v="Income + Race/Ethinicity/Tribe"/>
    <s v="yes "/>
    <s v="Not required"/>
    <s v="N/A"/>
    <s v="Charger + infrastructure"/>
    <s v="Annual Window"/>
    <m/>
    <m/>
    <s v="Government entities or units of government cannot apply for the grant. Driving a Cleaner Illinois is the Illinois EPA’s grant program developed to distribute funding for various types of diesel emission reduction projects.  The Driving a Cleaner Illinois Program receives funding from a variety of sources, including VW, DERA, CMAQ. Objectives for rounds may vary based on funding."/>
    <s v="https://www2.illinois.gov/epa/topics/air-quality/driving-a-cleaner-illinois/Pages/default.aspx"/>
  </r>
  <r>
    <s v="Y"/>
    <s v="A"/>
    <s v="Clean Fleet Electric Vehicle Incentive Program"/>
    <s v="Charge Up"/>
    <s v="Funding"/>
    <s v="Grant"/>
    <s v="State"/>
    <s v="New Jersey Board of Public Utilities"/>
    <m/>
    <x v="38"/>
    <s v="N/A"/>
    <n v="120000"/>
    <s v="per district"/>
    <s v="Yes, unspecified "/>
    <s v="Any public fleet vehicle"/>
    <s v="extra funds"/>
    <s v="Income + Race/Ethinicity/Tribe"/>
    <m/>
    <s v="Not required"/>
    <s v="N/A"/>
    <s v="Bus + Charger"/>
    <s v="Rolling"/>
    <m/>
    <m/>
    <s v="Deadline Jun 2023. $4000 incentive per electric vehicle (max cap at 20) + $5000 per L2 charger (max cap 8). *Cap vary depending on school size*"/>
    <s v="https://www.njcleanenergy.com/ev"/>
  </r>
  <r>
    <s v="Y"/>
    <s v="X"/>
    <s v="Clark Public Untilities (CPU) Charger Rebate Program"/>
    <m/>
    <s v="Funding"/>
    <s v="Rebate"/>
    <s v="Utility"/>
    <s v="Clark Public Utilities"/>
    <m/>
    <x v="42"/>
    <s v="N/A"/>
    <n v="500"/>
    <s v="per charger"/>
    <s v="Yes, unspecified "/>
    <s v="EVs"/>
    <s v="none"/>
    <s v="n/a"/>
    <m/>
    <s v="Not required"/>
    <s v="N/A"/>
    <s v="Charger"/>
    <s v="Rolling"/>
    <m/>
    <m/>
    <n v="0"/>
    <s v="https://www.clarkpublicutilities.com/wp-content/uploads/2021/07/Com_EV_Level_II_Participation-Form.pdf"/>
  </r>
  <r>
    <s v="Y"/>
    <s v="C"/>
    <s v="Volkswagen Trust School Bus Program Requirement"/>
    <m/>
    <s v="Funding"/>
    <s v="Grant"/>
    <s v="VW Settlement"/>
    <s v="Missouri Department of Natural Resources"/>
    <s v="VW Environmental Mitigation Trust"/>
    <x v="43"/>
    <s v="N/A"/>
    <n v="90000"/>
    <s v="per bus"/>
    <n v="0.5"/>
    <s v="School Buses only"/>
    <s v="prioritization"/>
    <s v="Income"/>
    <m/>
    <s v="Required"/>
    <s v="1992-2009"/>
    <s v="Bus (&amp;/or Battery)"/>
    <s v="Unknown"/>
    <m/>
    <m/>
    <s v="The Missouri Department of Natural Resources concluded applications periods for the school bus category. The department exhausted the funding for this category, and will not have another application period."/>
    <s v="https://dnr.mo.gov/air/what-were-doing/volkswagen-trust-funds"/>
  </r>
  <r>
    <s v="Y"/>
    <s v="A"/>
    <s v="Electric Vehicle Supply Equipment (EVSE) Tax Credit"/>
    <m/>
    <s v="Funding"/>
    <s v="Tax Credit"/>
    <s v="State"/>
    <m/>
    <s v="Georgia Department of Natural Resources, Environmental Protection Division"/>
    <x v="24"/>
    <s v="N/A"/>
    <n v="2500"/>
    <s v="per charger"/>
    <n v="0.9"/>
    <s v="Any fleet vehicles"/>
    <s v="none"/>
    <s v="n/a"/>
    <s v="yes "/>
    <s v="Not required"/>
    <s v="N/A"/>
    <s v="Charger"/>
    <s v="Rolling"/>
    <m/>
    <m/>
    <m/>
    <s v="https://epd.georgia.gov/forms-permits/air-protection-branch-forms-permits/clean-vehicle-tax-credits"/>
  </r>
  <r>
    <s v="Y"/>
    <s v="B"/>
    <s v="Entergy fleet electrification incentives"/>
    <m/>
    <s v="Funding"/>
    <s v="Incentive"/>
    <s v="Utility"/>
    <s v="Entergy"/>
    <s v="Entergy"/>
    <x v="30"/>
    <s v="N/A"/>
    <n v="25000"/>
    <s v="per applicant"/>
    <s v="Yes, unspecified "/>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A"/>
    <s v="Nevada Clean Energy Fund "/>
    <m/>
    <s v="Other"/>
    <s v="Technical Assistance"/>
    <s v="State"/>
    <s v="Nevada Office of Energy"/>
    <s v="Nevada Clean Energy Fund"/>
    <x v="12"/>
    <s v="N/A"/>
    <s v="N/A"/>
    <s v="N/A"/>
    <s v="N/A"/>
    <s v="School Buses only"/>
    <s v="none"/>
    <s v="n/a"/>
    <m/>
    <s v="Not required"/>
    <s v="N/A"/>
    <s v="Bus (&amp;/or Battery)"/>
    <s v="Rolling"/>
    <m/>
    <m/>
    <s v="The Neveda Clean Energy Fund was established to help finance clean energy projects. There are no specific programs target at school districts. The website mentions technical assistance to apply for funding opportunities. "/>
    <s v="https://nevadacef.org/electric-bus"/>
  </r>
  <r>
    <s v="Y"/>
    <s v="B"/>
    <s v="Entergy fleet electrification incentives"/>
    <m/>
    <s v="Other"/>
    <s v="Incentive"/>
    <s v="Utility"/>
    <s v="Entergy"/>
    <s v="Entergy"/>
    <x v="44"/>
    <s v="N/A"/>
    <n v="25000"/>
    <s v="per applicant"/>
    <s v="Yes, unspecified "/>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B"/>
    <s v="Entergy fleet electrification incentives"/>
    <m/>
    <s v="Funding"/>
    <s v="Incentive"/>
    <s v="Utility"/>
    <s v="Entergy"/>
    <s v="Entergy"/>
    <x v="10"/>
    <s v="N/A"/>
    <n v="25000"/>
    <s v="per applicant"/>
    <s v="N/A"/>
    <s v="Any fleet vehicles"/>
    <s v="none"/>
    <s v="n/a"/>
    <s v="n/a"/>
    <s v="Not required"/>
    <s v="N/A"/>
    <s v="Charger + infrastructure"/>
    <s v="Rolling"/>
    <m/>
    <m/>
    <s v=" Contact company for a consulation before applying. MULTIPLE STATES - not just TX. Mentions school districts in &quot;transit&quot; on fleet electrification page."/>
    <s v="https://entergyetech.com/truck-stop-fleet-electrification/"/>
  </r>
  <r>
    <s v="Y"/>
    <s v="C"/>
    <s v="Medium- and Heavy-Duty Emissions Reductions Funding"/>
    <m/>
    <s v="Funding"/>
    <s v="Grant"/>
    <s v="VW Settlement"/>
    <s v="Delaware Department of Natural Resources and Environmental Control"/>
    <s v="VW Environmental Mitigation Trust"/>
    <x v="45"/>
    <n v="3400000"/>
    <n v="0.45"/>
    <s v="per district"/>
    <n v="0.55000000000000004"/>
    <s v="MDHV vehicles only"/>
    <s v="prioritization"/>
    <s v="Pollution burden"/>
    <s v="no "/>
    <s v="Required"/>
    <s v="2009 or older"/>
    <s v="Bus + Repower"/>
    <s v="Unknown"/>
    <m/>
    <m/>
    <s v="Phase 4 closed March 2022. No information of new funding. Bid proposal was requested in2022 instead of a grant proposal"/>
    <s v="https://dnrec.alpha.delaware.gov/air/mobile-sources/vw-mitigation-plan/"/>
  </r>
  <r>
    <s v="Y"/>
    <s v="A"/>
    <s v="Commercial Electric Vehicle (EV) Charging Station Rebates - Duke Energy"/>
    <m/>
    <s v="Funding"/>
    <s v="Rebate"/>
    <s v="Utility"/>
    <s v="Duke Energy"/>
    <s v="Duke Energy"/>
    <x v="32"/>
    <m/>
    <n v="20889"/>
    <s v="per charger"/>
    <n v="0.2"/>
    <s v="EVs"/>
    <s v="none"/>
    <s v="n/a"/>
    <m/>
    <s v="Not required"/>
    <m/>
    <s v="Charger"/>
    <s v="Rolling"/>
    <s v="1 - light"/>
    <m/>
    <s v="Rebate amount can vary. Up to 10 chargers per location or 100 per parent entity. Must be a nonresidential Duke Energy customer."/>
    <s v="https://www.duke-energy.com/business/products/ev-complete/charger-rebate"/>
  </r>
  <r>
    <s v="Y"/>
    <s v="A"/>
    <s v="Electric Vehicle Supply Equipment (EVSE) Installation Incentive - Eversource"/>
    <m/>
    <s v="Funding"/>
    <s v="Rebate"/>
    <s v="Utility"/>
    <s v="Eversource"/>
    <s v="Eversource"/>
    <x v="34"/>
    <s v="N/A"/>
    <n v="20000"/>
    <s v="per district"/>
    <s v="N/A"/>
    <s v="EVs"/>
    <s v="none"/>
    <s v="n/a"/>
    <s v="yes "/>
    <s v="Not required"/>
    <s v="N/A"/>
    <s v="Charger + infrastructure"/>
    <s v="Unknown"/>
    <m/>
    <m/>
    <m/>
    <s v="https://www.eversource.com/content/business/save-money-energy/clean-energy-options/electric-vehicles"/>
  </r>
  <r>
    <s v="Y"/>
    <s v="A"/>
    <s v="SRP Commercial Electrification Rebates "/>
    <m/>
    <s v="Funding"/>
    <s v="Rebate"/>
    <s v="Utility"/>
    <s v="Salt River Project "/>
    <s v="Salt River Project"/>
    <x v="39"/>
    <s v="N/A"/>
    <n v="20000"/>
    <s v="per applicant"/>
    <s v="N/A"/>
    <s v="Any fleet vehicles"/>
    <s v="none"/>
    <s v="n/a"/>
    <s v="yes "/>
    <s v="Not required"/>
    <s v="N/A"/>
    <s v="Charger + infrastructure"/>
    <s v="Rolling"/>
    <m/>
    <m/>
    <m/>
    <s v="https://www.srpnet.com/energy-savings-rebates/business/rebates/electrification"/>
  </r>
  <r>
    <s v="Y"/>
    <s v="A"/>
    <s v="Commercial Electric Vehicle (EV) Charging Station Rebate - Eversource "/>
    <m/>
    <s v="Funding"/>
    <s v="Rebate"/>
    <s v="Utility"/>
    <s v="Eversource"/>
    <m/>
    <x v="31"/>
    <s v="N/A"/>
    <n v="20000"/>
    <s v="per site"/>
    <s v="Yes, unspecified "/>
    <s v="EVs"/>
    <s v="extra funds"/>
    <s v="Income"/>
    <m/>
    <s v="Not required"/>
    <s v="N/A"/>
    <s v="Charger + infrastructure"/>
    <s v="Rolling"/>
    <m/>
    <m/>
    <s v=" Deadline June 2023"/>
    <s v="https://www.eversource.com/content/business/save-money-energy/clean-energy-options/electric-vehicles"/>
  </r>
  <r>
    <s v="Y"/>
    <s v="C"/>
    <s v="Electric Vehicle Supply Equipment (EVSE) Rebate Program"/>
    <s v="EVSE"/>
    <s v="Funding"/>
    <s v="Rebate"/>
    <s v="State"/>
    <s v="Maryland Energy Administration"/>
    <s v="Maryland Energy Administration"/>
    <x v="14"/>
    <n v="1800000"/>
    <n v="4000"/>
    <s v="per charger"/>
    <n v="0.6"/>
    <s v="Any fleet vehicles"/>
    <s v="none"/>
    <s v="n/a"/>
    <s v="yes "/>
    <s v="Not required"/>
    <s v="N/A"/>
    <s v="Charger"/>
    <s v="Unknown"/>
    <m/>
    <m/>
    <s v="Funding may become availabe FY 2024, which begins in July 2023. An entity applying for commercial rebates cannot receive more than 18% of the program budget in a fiscal year. For FY22, this total rebate award cap equates to $324,000 (approximately 81 charging stations at maximum $4,000 rebate per station)."/>
    <s v="https://energy.maryland.gov/transportation/Pages/incentives_evserebate.aspx"/>
  </r>
  <r>
    <s v="Y"/>
    <s v="C"/>
    <s v="Direct Current (DC) Fast Electric Vehicle Supply Equipment (EVSE) Grants"/>
    <m/>
    <s v="Funding"/>
    <s v="Rebate"/>
    <s v="VW Settlement"/>
    <s v="Massachusetts Electric Vehicle Incentive Program"/>
    <s v="Massachusetts Volkswagen Open Solicitation"/>
    <x v="34"/>
    <n v="1500000"/>
    <n v="50000"/>
    <s v="per district"/>
    <n v="0.2"/>
    <s v="Any fleet vehicles"/>
    <s v="prioritization"/>
    <s v="Income + Race/Ethinicity/Tribe"/>
    <m/>
    <s v="Not required"/>
    <s v="N/A"/>
    <s v="Charger"/>
    <s v="Unknown"/>
    <m/>
    <m/>
    <s v="Applications closed March 2021"/>
    <s v="https://www.mass.gov/how-to/apply-for-massevip-direct-current-fast-charging-incentives#more-info"/>
  </r>
  <r>
    <s v="Y"/>
    <s v="A"/>
    <s v="Commercial Electric Vehicle (EV) Charging Station Rebate - Alabama Power"/>
    <m/>
    <s v="Funding"/>
    <s v="Rebate"/>
    <s v="Utility"/>
    <s v="Alabama Power"/>
    <s v="Alabama Power"/>
    <x v="19"/>
    <s v="N/A"/>
    <n v="20000"/>
    <s v="per port"/>
    <s v="Yes, unspecified"/>
    <s v="EVs"/>
    <s v="none"/>
    <s v="n/a"/>
    <s v="n/a"/>
    <s v="Not required"/>
    <s v="N/A"/>
    <s v="Charger + infrastructure"/>
    <s v="Rolling"/>
    <m/>
    <m/>
    <s v="Dealine May 31st 2023. See website for minimum and maximum charger installation requirements."/>
    <s v="https://www.alabamapower.com/business/business-customers-and-services/electric-transportation-business-programs/make-ready-program.html"/>
  </r>
  <r>
    <s v="Y"/>
    <s v="C"/>
    <s v="WA Volkswagen Enforcement Action Grants for Electric School Buses"/>
    <s v="VW"/>
    <s v="Funding"/>
    <s v="Rebate"/>
    <s v="VW Settlement"/>
    <s v="Washington State Department of Ecology (Ecology)"/>
    <s v="VW Environmental Mitigation Trust"/>
    <x v="42"/>
    <n v="12000000"/>
    <n v="975000"/>
    <s v="per district"/>
    <s v="Yes, unspecified "/>
    <s v="School Buses only"/>
    <s v="prioritization"/>
    <s v="Pollution + Income"/>
    <s v="n/a"/>
    <s v="Required"/>
    <s v="pre-2007"/>
    <s v="Bus (&amp;/or Battery)"/>
    <s v="Unknown"/>
    <m/>
    <m/>
    <s v="Most recent round was Fall 2022"/>
    <s v="https://ecology.wa.gov/About-us/Payments-contracts-grants/Grants-loans/Find-a-grant-or-loan/Volkswagen-enforcement-action-grants"/>
  </r>
  <r>
    <s v="Y"/>
    <s v="A"/>
    <s v="Commercial Electrification Rebates - Jacksonville Electric Authority (JEA)"/>
    <m/>
    <s v="Funding"/>
    <s v="Rebate"/>
    <s v="Utility"/>
    <s v="Jacksonville Electric Authority (JEA)"/>
    <s v="Jacksonville Electric Authority (JEA)"/>
    <x v="32"/>
    <s v="n/a"/>
    <n v="17000"/>
    <s v="per bus"/>
    <n v="0.4"/>
    <s v="EVs"/>
    <s v="none"/>
    <s v="n/a"/>
    <s v="n/a"/>
    <s v="Not required"/>
    <m/>
    <s v="Bus + Charger"/>
    <s v="Rolling"/>
    <m/>
    <m/>
    <s v="JEA commercial customers who purchase a qualified electric technology may apply for rebates, which include level 2 charger, DCFC, school bus and transit bus."/>
    <s v="https://www.jea.com/Business_Resources/Rebates_for_Businesses/Electrification_Rebates_Program/"/>
  </r>
  <r>
    <s v="Y"/>
    <s v="A"/>
    <s v="Maryland Smart Energy Communities"/>
    <s v="MSEC"/>
    <s v="Funding"/>
    <s v="Grant"/>
    <s v="State"/>
    <s v="Maryland Energy Administration"/>
    <s v="Maryland Energy Administration"/>
    <x v="14"/>
    <n v="1030000"/>
    <n v="55000"/>
    <s v="per district"/>
    <n v="0.15"/>
    <s v="Energy"/>
    <s v="none"/>
    <s v="n/a"/>
    <s v="yes "/>
    <s v="Not required"/>
    <s v="N/A"/>
    <s v="Anything"/>
    <s v="Annual Window"/>
    <m/>
    <m/>
    <m/>
    <s v="https://energy.maryland.gov/govt/Pages/smartenergycommunities.aspx"/>
  </r>
  <r>
    <s v="Y"/>
    <s v="X"/>
    <s v="Electric Vehicle Supply Equipment (EVSE) Grant Authorization"/>
    <s v="EVSE"/>
    <s v="Other"/>
    <s v="Law"/>
    <s v="Utility"/>
    <m/>
    <s v="Neveda State Senate"/>
    <x v="12"/>
    <s v="N/A"/>
    <n v="0.75"/>
    <s v="per charger"/>
    <n v="0.25"/>
    <s v="School Buses only"/>
    <s v="none"/>
    <s v="n/a"/>
    <m/>
    <s v="Not required"/>
    <s v="N/A"/>
    <s v="Charger"/>
    <s v="Unknown"/>
    <m/>
    <m/>
    <s v="Utilities are authorized to offer public school districts grants of up to 75% of the cost of EV charging station installation on school property or the purchase of all-electric school buses.  Utility must submit to Commission."/>
    <s v="https://afdc.energy.gov/laws/all?state=NV"/>
  </r>
  <r>
    <s v="Y"/>
    <s v="C"/>
    <s v="EV Charge Schools Program"/>
    <m/>
    <s v="Funding"/>
    <s v="Rebate"/>
    <s v="Utility"/>
    <s v="Pacific Gas &amp; Electric (PG&amp;E)"/>
    <s v="Assembly bills 1082 and 1083 and California Public Utilities Commission (CPUC) Decision 19-11-017"/>
    <x v="15"/>
    <n v="5760000"/>
    <n v="15500"/>
    <s v="per charger"/>
    <s v="Yes, unspecified"/>
    <s v="EVs"/>
    <s v="prioritization"/>
    <s v="Pollution + Income"/>
    <m/>
    <s v="Not required"/>
    <s v="N/A"/>
    <s v="Charger + infrastructure"/>
    <s v="Rolling"/>
    <m/>
    <m/>
    <s v="Chargers MUST be publicly-accessible; 40% of funds for CA designated DACs"/>
    <s v="https://www.pge.com/en_US/small-medium-business/energy-alternatives/clean-vehicles/ev-charge-network/electric-vehicle-charging/electric-vehicle-programs-and-resources.page"/>
  </r>
  <r>
    <s v="Y"/>
    <s v="A"/>
    <s v="EV Charger Prep Credit"/>
    <m/>
    <s v="Funding"/>
    <s v="Rebate"/>
    <s v="Utility"/>
    <s v="Duke Energy"/>
    <s v="Duke Energy"/>
    <x v="13"/>
    <s v="N/A"/>
    <n v="15009"/>
    <s v="per applicant"/>
    <s v="Yes, unspecified "/>
    <s v="EVs"/>
    <s v="none"/>
    <s v="n/a"/>
    <m/>
    <s v="Not required"/>
    <s v="N/A"/>
    <s v="Infrastructure"/>
    <s v="Rolling"/>
    <s v="2 - medium"/>
    <m/>
    <m/>
    <s v="https://www.duke-energy.com/business/products/ev-complete/charger-prep-credit"/>
  </r>
  <r>
    <s v="Y"/>
    <s v="A"/>
    <s v="Commercial Electric Vehicle (EV) Charging Station Make-Ready Rebate - Duke Energy"/>
    <s v="N/A"/>
    <s v="Funding"/>
    <s v="Rebate"/>
    <s v="Utility"/>
    <s v="Duke Energy"/>
    <s v="Duke Energy"/>
    <x v="13"/>
    <s v="N/A"/>
    <n v="15000"/>
    <s v="per applicant"/>
    <s v="Yes, unspecified"/>
    <s v="EVs"/>
    <s v="none"/>
    <s v="n/a"/>
    <m/>
    <s v="Not required"/>
    <m/>
    <s v="Charger"/>
    <s v="Rolling"/>
    <s v="1 - light"/>
    <m/>
    <s v="Eligible projects include workplaces, businesses, transit agencies, schools, multifamily dwellings, fleets, new construction homes, and publicly available EV charging stations."/>
    <s v="https://www.duke-energy.com/business/products/ev-complete/charger-prep-credit"/>
  </r>
  <r>
    <s v="Y"/>
    <s v="C"/>
    <s v="Electric Vehicle Supply Equipment (EVSE) Rebates – Tacoma Public Utility (TPU)"/>
    <m/>
    <s v="Funding"/>
    <s v="Rebate"/>
    <s v="Utility"/>
    <s v="Tacoma Public Utilities"/>
    <m/>
    <x v="42"/>
    <s v="N/A"/>
    <n v="12000"/>
    <s v="per applicant"/>
    <n v="0.4"/>
    <s v="EVs"/>
    <s v="extra funds"/>
    <s v="Income"/>
    <m/>
    <s v="Not required"/>
    <s v="N/A"/>
    <s v="Charger"/>
    <s v="Unknown"/>
    <m/>
    <m/>
    <s v="Waitlist "/>
    <s v="https://www.mytpu.org/community-environment/clean-renewable-energy/electric-vehicles/public-electric-vehicle-charging/"/>
  </r>
  <r>
    <s v="Y"/>
    <s v="A"/>
    <s v="Commercial Electric Vehicle Rebates"/>
    <m/>
    <s v="Funding"/>
    <s v="Rebate"/>
    <s v="Utility"/>
    <s v="Turlock Irrigation District (TID)"/>
    <m/>
    <x v="15"/>
    <s v="N/A"/>
    <n v="12000"/>
    <s v="per applicant"/>
    <s v="Yes, unspecified "/>
    <s v="Any fleet vehicles"/>
    <s v="none"/>
    <s v="n/a"/>
    <s v="yes "/>
    <s v="Not required"/>
    <s v="N/A"/>
    <s v="Bus + Charger"/>
    <s v="Rolling"/>
    <m/>
    <m/>
    <s v="Program offers 1,000 rebate for Level 2 charger, 6,000 for qualifying infrastructure costs, and 5,000 rebate for school bus purchase."/>
    <s v="https://www.tid.org/customer-service/save-energy-money/rebates/commercial-ev/"/>
  </r>
  <r>
    <s v="Y"/>
    <s v="A"/>
    <s v="Commercial Electric Vehicle (EV) Charging Station Rebates - Jersey Central Power &amp; Light"/>
    <s v="N/A"/>
    <s v="Funding"/>
    <s v="Rebate"/>
    <s v="Utility"/>
    <s v="Jersey Central Power &amp; Light"/>
    <s v="Jersey Central Power &amp; Light"/>
    <x v="38"/>
    <n v="39800000"/>
    <n v="11000"/>
    <s v="per site"/>
    <s v="Yes, unspecified"/>
    <s v="EVs"/>
    <s v="prioritization"/>
    <s v="Income + Race/Ethinicity/Tribe"/>
    <m/>
    <s v="Not required"/>
    <m/>
    <s v="Charger + infrastructure"/>
    <s v="Rolling"/>
    <m/>
    <m/>
    <s v="Eligible applicants must install a minimum of two charging ports and may_x000a_receive a maximum of 10 rebates per location. Multifamily customers in_x000a_overburdened communities are eligible for an increased rebate of up to \$8,375 per port._x000a_Commercial customers may also receive bill credits for charging during off-peak hours."/>
    <s v="https://www.firstenergycorp.com/help/electric-vehicles/nj-ev/new-jersey-ev/jcpl-ev-driven-program.html"/>
  </r>
  <r>
    <s v="Y"/>
    <s v="B"/>
    <s v="Community Renewable Energy Grant Program"/>
    <m/>
    <s v="Funding"/>
    <s v="Grant"/>
    <s v="State"/>
    <s v="Oregon Department of Energy"/>
    <s v="Oregon State Legislature, HB 2021"/>
    <x v="1"/>
    <n v="50000000"/>
    <n v="1000000"/>
    <s v="per applicant"/>
    <s v="Yes, unspecified "/>
    <s v="Energy"/>
    <s v="prioritization"/>
    <s v="Income + Race/Ethinicity/Tribe"/>
    <m/>
    <s v="Not required"/>
    <s v="N/A"/>
    <s v="Charger + infrastructure"/>
    <s v="Annual Window"/>
    <s v="3 - heavy"/>
    <m/>
    <m/>
    <s v="https://www.oregon.gov/energy/Incentives/Pages/CREP.aspx"/>
  </r>
  <r>
    <s v="Y"/>
    <s v="B"/>
    <s v="Building Resilient Infrastructure and Communities"/>
    <s v="BRIC"/>
    <s v="Funding"/>
    <s v="Grant"/>
    <s v="Federal"/>
    <s v="Department of Homeland Security"/>
    <s v="Federal Emergency Managemetn Agency (FEMA) (Robert T. Stafford Disaster Relief and Emergency Assistance Act )"/>
    <x v="4"/>
    <n v="2295000000"/>
    <n v="2000000"/>
    <s v="per applicant"/>
    <n v="0.25"/>
    <s v="Resilience investments or Infrastructure"/>
    <s v="prioritization"/>
    <s v="Income + Race/Ethinicity/Tribe"/>
    <s v="n/a"/>
    <s v="Not required"/>
    <s v="N/A"/>
    <s v="Infrastructure"/>
    <s v="Annual Window"/>
    <m/>
    <m/>
    <s v="Local gov't apply as sub-applicants to states (business operations/non-profits can be included in sub-application). Sub-applicant deadlines vary by states"/>
    <s v="https://www.fema.gov/grants/mitigation/building-resilient-infrastructure-communities"/>
  </r>
  <r>
    <s v="Y"/>
    <s v="A"/>
    <s v="Alternative Fuel Vehicle (AFV) Infrastructure Tax Credit"/>
    <m/>
    <s v="Funding"/>
    <s v="Tax Credit"/>
    <s v="City"/>
    <s v="District of Columbia Government"/>
    <s v="Office of Tax and Revenue"/>
    <x v="40"/>
    <s v="N/A"/>
    <n v="10000"/>
    <s v="per charger"/>
    <s v="Yes, unspecified "/>
    <s v="EVs"/>
    <s v="none"/>
    <s v="n/a"/>
    <m/>
    <s v="Not required"/>
    <s v="N/A"/>
    <s v="Charger"/>
    <s v="Rolling"/>
    <s v="2 - medium"/>
    <m/>
    <m/>
    <s v="https://otr.cfo.dc.gov/sites/default/files/dc/sites/otr/publication/attachments/2016%20AFVC_Commercial_Fill-in.pdf"/>
  </r>
  <r>
    <s v="Y"/>
    <s v="C"/>
    <s v="Electric Vehicle Supply Equipment (EVSE) Rebates - NV Energy"/>
    <s v="EVSE"/>
    <s v="Funding"/>
    <s v="Rebate"/>
    <s v="Utility"/>
    <s v="NV Energy"/>
    <m/>
    <x v="12"/>
    <n v="15000000"/>
    <n v="10000"/>
    <s v="per charger"/>
    <s v="N/A"/>
    <s v="Any fleet vehicles"/>
    <s v="extra funds"/>
    <s v="Income"/>
    <s v="yes "/>
    <s v="Not required"/>
    <s v="N/A"/>
    <s v="Charger"/>
    <s v="Unknown"/>
    <m/>
    <m/>
    <s v="Funding has been fully reserved. "/>
    <s v="https://www.nvenergy.com/cleanenergy/electric-vehicles"/>
  </r>
  <r>
    <s v="Y"/>
    <s v="A"/>
    <s v="Creating Long-term Energy Alternatives Now by Advancing Improvements Regionally Grants program"/>
    <s v="CLEAN AIR"/>
    <s v="Funding"/>
    <s v="Rebate"/>
    <s v="Federal"/>
    <s v="Association of Central Oklahoma Governments (ACOG)"/>
    <s v="Federal Highway Congestion Mitigation Air Quality (CMAQ) funds"/>
    <x v="26"/>
    <s v="N/A"/>
    <n v="550000"/>
    <s v="per district"/>
    <n v="0.2"/>
    <s v="Other"/>
    <s v="none"/>
    <s v="n/a"/>
    <s v="no "/>
    <s v="Required"/>
    <s v="N/A"/>
    <s v="Bus (&amp;/or Battery)"/>
    <s v="Annual Window"/>
    <m/>
    <m/>
    <s v="OCARTS-member governments, certain public trusts and public authorities providing essential services to OCARTS-member governments, member entity public transit fleets, and to public school fleets whose district boundaries are contained partially or wholly within the OCARTS area. No mentioned of EJ approach. "/>
    <s v="https://www.acogok.org/grants-administration/"/>
  </r>
  <r>
    <s v="Y"/>
    <s v="X"/>
    <s v="Infrastructure for Rebuilding America Grant Program"/>
    <s v="INFRA"/>
    <s v="Funding"/>
    <s v="Grant"/>
    <s v="Federal"/>
    <s v="U.S. Dept of Transportation"/>
    <s v="Federal Highway Administration (FHA)"/>
    <x v="9"/>
    <n v="8000000000"/>
    <s v="N/A"/>
    <s v="N/A"/>
    <s v="N/A"/>
    <s v="Resilience investments or Infrastructure"/>
    <s v="prioritization"/>
    <s v="Income + Race/Ethinicity/Tribe"/>
    <m/>
    <s v="Not required"/>
    <s v="N/A"/>
    <s v="Infrastructure"/>
    <s v="Annual Window"/>
    <m/>
    <m/>
    <s v="Awards competitive grants for multimodal INFRA awards freight and highway projects of national or regional significance to improve the safety, efficiency, and reliability of the movement of freight and people in and across rural and urban areas"/>
    <s v="The INFRA Grants Program | US Department of Transportation"/>
  </r>
  <r>
    <s v="Y"/>
    <s v="C"/>
    <s v="EV Fleet Charger &amp; Infrastructure Rebate"/>
    <m/>
    <s v="Funding"/>
    <s v="Rebate"/>
    <s v="Utility"/>
    <s v="Anaheim Public Utilities (APU)"/>
    <m/>
    <x v="15"/>
    <s v="N/A"/>
    <n v="10000"/>
    <s v="per charger"/>
    <s v="Yes, unspecified "/>
    <s v="Any fleet vehicles"/>
    <s v="none"/>
    <s v="n/a"/>
    <s v="yes "/>
    <s v="Not required"/>
    <s v="N/A"/>
    <s v="Charger + infrastructure"/>
    <s v="Unknown"/>
    <m/>
    <m/>
    <s v="Applications closed Feb. 2023. New requests made after Feb 2023 will not be accepted. They will review applications submitted before in 2024. "/>
    <s v="https://www.anaheim.net/5889/EV-Fleet-Charger-Infrastructure-Rebate"/>
  </r>
  <r>
    <s v="Y"/>
    <s v="C"/>
    <s v="Public Access EV Charger Rebates"/>
    <m/>
    <s v="Funding"/>
    <s v="Rebate"/>
    <s v="Utility"/>
    <s v="Anaheim Public Utilities (APU)"/>
    <m/>
    <x v="15"/>
    <s v="N/A"/>
    <n v="10000"/>
    <s v="per charger"/>
    <s v="Yes, unspecified "/>
    <s v="EVs"/>
    <s v="none"/>
    <s v="n/a"/>
    <s v="yes "/>
    <s v="Not required"/>
    <s v="N/A"/>
    <s v="Charger"/>
    <s v="Unknown"/>
    <m/>
    <m/>
    <s v="Applications closed Feb. 2023. New requests made after Feb 2023 will not be accepted. They will review applications submitted before in 2024. "/>
    <s v="https://www.anaheim.net/3312/Public-EV-Charger-Rebate"/>
  </r>
  <r>
    <s v="Y"/>
    <s v="A"/>
    <s v="Electric Vehicle Supply Equipment (EVSE) Grants"/>
    <s v="EVSE"/>
    <s v="Funding"/>
    <s v="Grant"/>
    <s v="State"/>
    <s v="New Jersey Department of Environmental Protection (DEP)"/>
    <s v="It Pay$ to Plug In NJ EV Workplace Charging Grant Program "/>
    <x v="38"/>
    <s v="N/A"/>
    <n v="4000"/>
    <s v="per charger"/>
    <s v="Yes, unspecified "/>
    <s v="EVs"/>
    <s v="none"/>
    <s v="n/a"/>
    <m/>
    <s v="Not required"/>
    <s v="N/A"/>
    <s v="Charger"/>
    <s v="Rolling"/>
    <m/>
    <m/>
    <m/>
    <s v="https://www.drivegreen.nj.gov/plugin.html"/>
  </r>
  <r>
    <s v="Y"/>
    <s v="A"/>
    <s v="Electric Vehicle Supply Equipment (EVSE) Rebates"/>
    <m/>
    <s v="Funding"/>
    <s v="Rebate"/>
    <s v="State"/>
    <s v="Delaware Department of Natural Resources and Environmental Control"/>
    <m/>
    <x v="45"/>
    <s v="N/A"/>
    <n v="3500"/>
    <s v="per port"/>
    <n v="0.1"/>
    <s v="Any fleet vehicles"/>
    <s v="none"/>
    <s v="n/a"/>
    <m/>
    <s v="Not required"/>
    <s v="N/A"/>
    <s v="Charger"/>
    <s v="Rolling"/>
    <s v="2 - medium"/>
    <m/>
    <s v="Deadline April 2023. Limit of 10 charging ports. Rebate is for purchases made between July 1, 2021 and Dec. 31, 2022. New program will be open in May 2023. "/>
    <s v="https://dnrec.alpha.delaware.gov/climate-coastal-energy/clean-transportation/ev-charging-equipment-rebates/"/>
  </r>
  <r>
    <s v="Y"/>
    <s v="A"/>
    <s v="Alternative Fuel Infrastructure Tax Credit"/>
    <m/>
    <s v="Funding"/>
    <s v="Tax Credit"/>
    <s v="Federal"/>
    <s v="IRS"/>
    <s v="IRS"/>
    <x v="2"/>
    <s v="N/A"/>
    <n v="0.3"/>
    <s v="per charger"/>
    <n v="0.7"/>
    <s v="EVs"/>
    <s v="exclusive to"/>
    <s v="Income"/>
    <s v="yes "/>
    <s v="Not required"/>
    <s v="N/A"/>
    <s v="Charger + infrastructure"/>
    <s v="Rolling"/>
    <m/>
    <m/>
    <m/>
    <s v="https://afdc.energy.gov/laws/10513"/>
  </r>
  <r>
    <s v="Y"/>
    <s v="A"/>
    <s v="Electrify Your Ride - Commercial"/>
    <m/>
    <s v="Funding"/>
    <s v="Rebate"/>
    <s v="Utility"/>
    <s v="Central Coast Community Energy"/>
    <m/>
    <x v="15"/>
    <n v="2000000"/>
    <n v="8000"/>
    <s v="per charger"/>
    <s v="Yes, unspecified"/>
    <s v="EVs"/>
    <s v="none"/>
    <s v="n/a"/>
    <m/>
    <s v="Not required"/>
    <s v="N/A"/>
    <s v="Charger + infrastructure"/>
    <s v="Rolling"/>
    <m/>
    <m/>
    <s v="Install by August 31, 2023. EV rebates also available"/>
    <s v="https://3cenergy.org/rebates/electrify-your-ride-commercial-2/"/>
  </r>
  <r>
    <s v="Y"/>
    <s v="A"/>
    <s v="Electric Vehicle Supply Equipment (EVSE) Rebate"/>
    <s v="EVSE"/>
    <s v="Funding"/>
    <s v="Rebate"/>
    <s v="State"/>
    <s v="New York State Energy Research and Development Authority (NYSERDA)"/>
    <s v="Charge Ready NY"/>
    <x v="5"/>
    <s v="N/A"/>
    <n v="4000"/>
    <s v="per port"/>
    <n v="0.2"/>
    <s v="Any fleet vehicles"/>
    <s v="extra funds"/>
    <s v="Income + Race/Ethinicity/Tribe"/>
    <m/>
    <s v="Not required"/>
    <s v="N/A"/>
    <s v="Charger"/>
    <s v="Unknown"/>
    <m/>
    <m/>
    <s v="Second version to be launched Q2 2023. NYSERDA is in the process of revising the charging station Program and expects to launch the Charge Ready NY 2.0 Program sometime in the second quarter of 2023. The Charge Ready NY Program has exhausted all of the available funding and will no longer be accepting new applications."/>
    <s v="https://www.nyserda.ny.gov/All-Programs/ChargeNY/Charge-Electric/Charging-Station-Programs/Charge-Ready-NY"/>
  </r>
  <r>
    <s v="Y"/>
    <s v="A"/>
    <s v="Commercial Electric Vehicle Charging Station Rebate Program"/>
    <m/>
    <s v="Funding"/>
    <s v="Rebate"/>
    <s v="Utility"/>
    <s v="Burbank Water and Power (BWP)"/>
    <m/>
    <x v="15"/>
    <n v="600000"/>
    <n v="7500"/>
    <s v="per charger"/>
    <s v="Yes, unspecified "/>
    <s v="EVs"/>
    <s v="extra funds"/>
    <s v="Pollution + Income"/>
    <m/>
    <s v="Not required"/>
    <s v="N/A"/>
    <s v="Charger + infrastructure"/>
    <s v="Rolling"/>
    <m/>
    <m/>
    <s v="The Commercial EV Charging Station Rebate Program provides rebates to BWP commercial customers to offset some of the costs of purchasing and installing qualified EV charging stations, including Level 2 charging stations and DC fast chargers. Level 1 charging stations deployed in common areas of multi-family residences may also qualify for a rebate."/>
    <s v="https://www.burbankwaterandpower.com/leadthecharge"/>
  </r>
  <r>
    <s v="Y"/>
    <s v="C"/>
    <s v="2022 Commercial EV Charging Incentive_x000a_"/>
    <m/>
    <s v="Funding"/>
    <s v="Rebate"/>
    <s v="Utility"/>
    <s v="Idaho Power"/>
    <m/>
    <x v="29"/>
    <s v="N/A"/>
    <n v="7500"/>
    <s v="per applicant"/>
    <n v="0.5"/>
    <s v="EVs"/>
    <s v="none"/>
    <s v="n/a"/>
    <s v="yes "/>
    <s v="Not required"/>
    <s v="N/A"/>
    <s v="Charger"/>
    <s v="Unknown"/>
    <m/>
    <m/>
    <s v="Last Round closed Feb 2022"/>
    <s v="https://docs.idahopower.com/pdfs/AboutUs/sustainability/EV/EVSE-incentive-offering-application-2022.pdf"/>
  </r>
  <r>
    <s v="Y"/>
    <s v="A"/>
    <s v="Hybrid and Zero Emission Truck and Bus Voucher Incentive Project"/>
    <s v="HVIP"/>
    <s v="Funding"/>
    <s v="Discount/point of sale coupon or voucher"/>
    <s v="State"/>
    <s v="California Air Resources Board (CARB)"/>
    <s v="California Climate Investments"/>
    <x v="15"/>
    <n v="430000000"/>
    <n v="120000"/>
    <s v="per bus"/>
    <s v="Yes, unspecified "/>
    <s v="MDHV vehicles only"/>
    <s v="extra funds"/>
    <s v="Pollution + Income"/>
    <s v="yes "/>
    <s v="Not required"/>
    <s v="N/A"/>
    <s v="Bus (&amp;/or Battery)"/>
    <s v="Rolling"/>
    <m/>
    <m/>
    <s v="Eligible dealers offer customers point-of-sale price breaks with funding set aside at the time a voucher is requested. Training is required on an individual basis for each person who makes HVIP sales representing a dealership or OEM. Additional HVIP funds are anticipated to be available for request in the first part of calendar year 2022. HVIP dealer training will become available following the publication of the FY1-22 Implementation Manual in 2022. Scrappage is required for school set-aside. "/>
    <s v="https://californiahvip.org/"/>
  </r>
  <r>
    <s v="Y"/>
    <s v="B"/>
    <s v="Oklahoma Commercial Property Assessed Clean Energy Program Authorization"/>
    <s v="C-PACE"/>
    <s v="Financing"/>
    <s v="Loan"/>
    <s v="Regional jurisdiction"/>
    <m/>
    <s v="INCOG (association of local/tribal governments in Tulsa)"/>
    <x v="26"/>
    <s v="N/A"/>
    <n v="1"/>
    <s v="per district"/>
    <s v="N/A"/>
    <s v="Energy"/>
    <s v="exclusive to"/>
    <s v="Race/Ethinicity/Tribe"/>
    <m/>
    <s v="Not required"/>
    <s v="N/A"/>
    <s v="Charger + infrastructure"/>
    <s v="Annual Window"/>
    <m/>
    <m/>
    <s v="Contact C-PACE for application process"/>
    <s v="https://oklahomacpace.org/resources/"/>
  </r>
  <r>
    <s v="Y"/>
    <s v="A"/>
    <s v="Electric Vehicle Supply Equipment Funding"/>
    <s v="EVSE"/>
    <s v="Funding"/>
    <s v="Rebate"/>
    <s v="Utility"/>
    <m/>
    <s v="Efficiency Maine Trust"/>
    <x v="46"/>
    <n v="3157959.6"/>
    <n v="7500"/>
    <s v="per bus"/>
    <s v="Yes, unspecified "/>
    <s v="Any public fleet vehicle"/>
    <s v="extra funds"/>
    <s v="Income + Race/Ethinicity/Tribe"/>
    <m/>
    <s v="Not required"/>
    <s v="N/A"/>
    <s v="Bus (&amp;/or Battery)"/>
    <s v="Rolling"/>
    <m/>
    <m/>
    <m/>
    <s v="https://www.efficiencymaine.com/electric-vehicle-rebates/"/>
  </r>
  <r>
    <s v="Y"/>
    <s v="A"/>
    <s v="Electric Vehicle Supply Equipment (EVSE) Rebate - Consumers Energy"/>
    <s v="EVSE"/>
    <s v="Funding"/>
    <s v="Rebate"/>
    <s v="Utility"/>
    <s v="Consumers Energy"/>
    <m/>
    <x v="30"/>
    <s v="N/A"/>
    <n v="7500"/>
    <s v="per charger"/>
    <s v="Yes, unspecified "/>
    <s v="EVs"/>
    <s v="none"/>
    <s v="n/a"/>
    <m/>
    <s v="Not required"/>
    <s v="N/A"/>
    <s v="Charger"/>
    <s v="Rolling"/>
    <s v="1 - light"/>
    <m/>
    <s v="$7,500 for L2 public access charger, $70,000 for DC charger"/>
    <s v="https://www.consumersenergy.com/residential/programs-and-services/electric-vehicles/powermidrive?utm_campaign=powermidrive&amp;utm_source=powermidrive&amp;utm_medium=vanity-url&amp;utm_content=powermidrive"/>
  </r>
  <r>
    <s v="Y"/>
    <s v="C"/>
    <s v="Public Transportation Innovation Program - 5312 "/>
    <m/>
    <s v="Funding"/>
    <s v="Grant"/>
    <s v="Federal"/>
    <s v="U.S. Dept of Transportation"/>
    <s v="Federal Transit Administration"/>
    <x v="9"/>
    <s v="N/A"/>
    <s v="N/A"/>
    <s v="N/A"/>
    <s v="N/A"/>
    <s v="Technology innovation"/>
    <s v="none"/>
    <s v="n/a"/>
    <m/>
    <s v="Not required"/>
    <s v="N/A"/>
    <s v="Anything"/>
    <s v="Unknown"/>
    <m/>
    <m/>
    <s v="Funding opportunities are not always available. Eligible activities: research, development, demonstration and deployment projects, and evaluation of technology of national significance to public transportation."/>
    <s v="https://www.transit.dot.gov/funding/grants/public-transportation-innovation-5312"/>
  </r>
  <r>
    <s v="Y"/>
    <s v="A"/>
    <s v="Hybrid and Zero-Emission Truck and Bus Voucher Incentive Project (HVIP) - Public School Bus Set Aside"/>
    <s v="HVIP"/>
    <s v="Funding"/>
    <s v="Discount/point of sale coupon or voucher"/>
    <s v="State"/>
    <s v="California Air Resources Board (CARB)"/>
    <s v="Air Quality Improvement Program (AQIP) and California Climate Investments (Cap &amp; Trade)"/>
    <x v="15"/>
    <n v="122000000"/>
    <n v="400000"/>
    <s v="per bus"/>
    <s v="Yes, unspecified "/>
    <s v="MDHV vehicles only"/>
    <s v="extra funds"/>
    <s v="Pollution + Income"/>
    <s v="yes "/>
    <s v="Required"/>
    <s v="2007 or older"/>
    <s v="Bus (&amp;/or Battery)"/>
    <s v="Rolling"/>
    <s v="1 - light"/>
    <m/>
    <m/>
    <s v="https://californiahvip.org/purchasers/"/>
  </r>
  <r>
    <s v="Y"/>
    <s v="X"/>
    <s v="Motor Vehicle Registration Fee Program"/>
    <m/>
    <s v="Funding"/>
    <s v="Incentive"/>
    <s v="State"/>
    <s v="California Air Districts"/>
    <s v="State law authorizes air districts to assess Motor Vehicle Registration fees"/>
    <x v="15"/>
    <m/>
    <s v="N/A"/>
    <s v="per applicant"/>
    <s v="Yes, unspecified "/>
    <s v="Any fleet vehicles"/>
    <s v="none"/>
    <s v="n/a"/>
    <m/>
    <s v="Not required"/>
    <s v="N/A"/>
    <s v="Bus (&amp;/or Battery)"/>
    <s v="Rolling"/>
    <m/>
    <m/>
    <s v="Air districts can utilized funding from registration fees for projects that advanced California Clean Air Act. Funding could be use for school buses, but it's unclear how school districts access it. Motor Vehicle Registration Fees can be used &quot;to reduce air pollution from motor vehicles and for related planning, monitoring, enforcement, and technical studies necessary for the implementation of the California Clean Air Act of 1988.&quot; CARB approved Criteria and Guidelines that serve as a framework for the use of these funds; recommends four criteria for spending these funds: implementation of clean air plans, funding cost-effectiveness projects, leveraging co-funding, and advancing new technologies. Individual air districts have lots of autonomy over how to use and award these funds."/>
    <s v="Motor Vehicle Registration Fee Program | California Air Resources Board"/>
  </r>
  <r>
    <s v="Y"/>
    <s v="A"/>
    <s v="Commercial EV Charger Incentive Program"/>
    <m/>
    <s v="Funding"/>
    <s v="Rebate"/>
    <s v="Utility"/>
    <s v="Pasadena Water and Power (PWP)"/>
    <m/>
    <x v="15"/>
    <s v="N/A"/>
    <n v="6000"/>
    <s v="per port"/>
    <s v="Yes, unspecified "/>
    <s v="Any fleet vehicles"/>
    <s v="extra funds"/>
    <s v="Pollution + Income"/>
    <s v="yes "/>
    <s v="Not required"/>
    <s v="N/A"/>
    <s v="Charger"/>
    <s v="Rolling"/>
    <m/>
    <m/>
    <m/>
    <s v="https://pwp.cityofpasadena.net/commercialchargerrebate/"/>
  </r>
  <r>
    <s v="Y"/>
    <s v="A"/>
    <s v="Commercial Electric Vehicle Charging Station Rebate"/>
    <m/>
    <s v="Funding"/>
    <s v="Rebate"/>
    <s v="Utility"/>
    <s v="Tucson Electric Power"/>
    <m/>
    <x v="39"/>
    <s v="N/A"/>
    <n v="5400"/>
    <s v="per port"/>
    <n v="0.15"/>
    <s v="EVs"/>
    <s v="extra funds"/>
    <s v="Income"/>
    <m/>
    <s v="Not required"/>
    <s v="N/A"/>
    <s v="Charger"/>
    <s v="Rolling"/>
    <m/>
    <m/>
    <m/>
    <s v="https://www.tep.com/smart-ev-charging-program/"/>
  </r>
  <r>
    <s v="Y"/>
    <s v="A"/>
    <s v="Alternative Fueling Infrastructure Tax Credit"/>
    <m/>
    <s v="Funding"/>
    <s v="Tax Credit"/>
    <s v="State"/>
    <s v="New York State"/>
    <s v="New York State Department of Taxation and Finance"/>
    <x v="5"/>
    <s v="N/A"/>
    <n v="0.5"/>
    <s v="per charger"/>
    <n v="0.5"/>
    <s v="Resilience investments or Infrastructure"/>
    <s v="none"/>
    <s v="n/a"/>
    <m/>
    <s v="Not required"/>
    <s v="N/A"/>
    <s v="Charger"/>
    <s v="Rolling"/>
    <m/>
    <m/>
    <m/>
    <s v="https://www.tax.ny.gov/pit/credits/alt_fuels_elec_vehicles.htm"/>
  </r>
  <r>
    <s v="Y"/>
    <s v="A"/>
    <s v="Commercial Electric Vehicle Supply Equipment (EVSE) Rebates Consumers Energy"/>
    <s v="EVSE"/>
    <s v="Funding"/>
    <s v="Rebate"/>
    <s v="Utility"/>
    <s v="Consumers Energy"/>
    <m/>
    <x v="30"/>
    <s v="N/A"/>
    <n v="5000"/>
    <s v="per charger"/>
    <s v="Yes, unspecified "/>
    <s v="Any fleet vehicles"/>
    <s v="none"/>
    <s v="n/a"/>
    <s v="yes "/>
    <s v="Not required"/>
    <s v="N/A"/>
    <s v="Charger"/>
    <s v="Rolling"/>
    <s v="1 - light"/>
    <m/>
    <m/>
    <s v="https://www.consumersenergy.com/business/products-and-services/powermifleet#charging-station-rebates"/>
  </r>
  <r>
    <s v="Y"/>
    <s v="A"/>
    <s v="Electric Vehicle Supply Equipment (EVSE) Incentives - Ameren Missouri"/>
    <s v="EVSE"/>
    <s v="Funding"/>
    <s v="Rebate"/>
    <s v="Utility"/>
    <s v="Ameren Missouri"/>
    <m/>
    <x v="43"/>
    <s v="N/A"/>
    <n v="5000"/>
    <s v="per charger"/>
    <n v="0.5"/>
    <s v="Any fleet vehicles"/>
    <s v="none"/>
    <s v="n/a"/>
    <m/>
    <s v="Not required"/>
    <s v="N/A"/>
    <s v="Charger"/>
    <s v="Rolling"/>
    <m/>
    <m/>
    <m/>
    <s v="https://www.ameren.com/missouri/company/environment-and-sustainability/electric-vehicles"/>
  </r>
  <r>
    <s v="Y"/>
    <s v="A"/>
    <s v="Multi-Unit Dwelling (MUD) and Educational Campus Electric Vehicle Supply Equipment (EVSE) Grants"/>
    <s v="MUDC "/>
    <s v="Funding"/>
    <s v="Rebate"/>
    <s v="VW Settlement"/>
    <s v="Massachusetts Department of Environmental Protection"/>
    <s v="Massachusetts Volkswagen Open Solicitation"/>
    <x v="34"/>
    <n v="1500000"/>
    <n v="50000"/>
    <s v="per district"/>
    <n v="0.4"/>
    <s v="Any public fleet vehicle"/>
    <s v="none"/>
    <s v="n/a"/>
    <m/>
    <s v="Not required"/>
    <s v="N/A"/>
    <s v="Charger"/>
    <s v="Rolling"/>
    <m/>
    <m/>
    <s v="No information regarding EJ approach. "/>
    <s v="https://www.mass.gov/how-to/apply-for-massevip-multi-unit-dwelling-educational-campus-charging-incentives"/>
  </r>
  <r>
    <s v="Y"/>
    <s v="A"/>
    <s v="Northern California Incentive Project"/>
    <m/>
    <s v="Funding"/>
    <s v="Rebate"/>
    <s v="State"/>
    <s v="California Electric Vehicle Infrastructure Project (CALeVIP)"/>
    <s v="California Energy Commission (CEC)"/>
    <x v="15"/>
    <n v="4000000"/>
    <n v="6000"/>
    <s v="per charger"/>
    <s v="Yes, unspecified "/>
    <s v="EVs"/>
    <s v="extra funds"/>
    <s v="Pollution + Income"/>
    <m/>
    <s v="Not required"/>
    <s v="N/A"/>
    <s v="Charger + infrastructure"/>
    <s v="Rolling"/>
    <m/>
    <m/>
    <m/>
    <s v="https://calevip.org/incentive-project/northern-california"/>
  </r>
  <r>
    <s v="Y"/>
    <s v="A"/>
    <s v="Peninsula-Silicon Valley Incentive Project"/>
    <m/>
    <s v="Funding"/>
    <s v="Rebate"/>
    <s v="State"/>
    <s v="California Electric Vehicle Infrastructure Project (CALeVIP)"/>
    <s v="California Energy Commission (CEC)"/>
    <x v="15"/>
    <n v="55200000"/>
    <n v="4500"/>
    <s v="per charger"/>
    <n v="0.25"/>
    <s v="EVs"/>
    <s v="extra funds"/>
    <s v="Pollution + Income"/>
    <m/>
    <s v="Not required"/>
    <s v="N/A"/>
    <s v="Charger + infrastructure"/>
    <s v="Rolling"/>
    <m/>
    <m/>
    <m/>
    <s v="https://calevip.org/incentive-project/peninsula-silicon-valley"/>
  </r>
  <r>
    <s v="Y"/>
    <s v="A"/>
    <s v="Commercial - Level 2 Electric Vehicle Charging Program"/>
    <m/>
    <s v="Funding"/>
    <s v="Rebate"/>
    <s v="Utility"/>
    <s v="Chugach Electric Association (CEA)"/>
    <s v="ratepayer funds"/>
    <x v="47"/>
    <s v="N/A"/>
    <n v="5000"/>
    <s v="per charger"/>
    <s v="Yes, unspecified "/>
    <s v="EVs"/>
    <s v="none"/>
    <s v="n/a"/>
    <s v="yes "/>
    <s v="Not required"/>
    <s v="N/A"/>
    <s v="Charger"/>
    <s v="Rolling"/>
    <s v="1 - light"/>
    <s v="N/A"/>
    <s v="Only 2 rebates per metered location. Advisable to consult with company before submitting application to ensure funds are available"/>
    <s v="https://www.chugachelectric.com/energy-solutions/electric-vehicles"/>
  </r>
  <r>
    <s v="Y"/>
    <s v="A"/>
    <s v="Commercial Electric Vehicle Supply Equipment (EVSE) Incentives - New Hampshire Electric Co-op (NHEC)"/>
    <s v="EVSE"/>
    <s v="Funding"/>
    <s v="Rebate"/>
    <s v="Utility"/>
    <s v="New Hampshire Electric Co-op (NHEC)"/>
    <m/>
    <x v="48"/>
    <s v="N/A"/>
    <n v="5000"/>
    <s v="per district"/>
    <n v="0.25"/>
    <s v="EVs"/>
    <s v="none"/>
    <s v="n/a"/>
    <m/>
    <s v="Not required"/>
    <s v="N/A"/>
    <s v="Charger"/>
    <s v="Rolling"/>
    <s v="1 - light"/>
    <m/>
    <m/>
    <s v="https://www.nhec.com/drive-electric/#/find/nearest"/>
  </r>
  <r>
    <s v="Y"/>
    <s v="A"/>
    <s v="Commercial Electric Vehicle (EV) Charging Station Pilot Program - Tampa Electric Company (TECO)"/>
    <m/>
    <s v="Funding"/>
    <s v="Rebate"/>
    <s v="Utility"/>
    <s v="Tampa Electric Company"/>
    <m/>
    <x v="32"/>
    <s v="N/A"/>
    <n v="5000"/>
    <s v="per port"/>
    <s v="Yes, unspecified "/>
    <s v="EVs"/>
    <s v="none"/>
    <s v="n/a"/>
    <m/>
    <s v="Not required"/>
    <s v="N/A"/>
    <s v="Charger + infrastructure"/>
    <s v="Rolling"/>
    <m/>
    <m/>
    <s v="Information on EJ considerations not mentioned."/>
    <s v="https://www.tampaelectric.com/company/environment/electricvehicles/"/>
  </r>
  <r>
    <s v="Y"/>
    <s v="C"/>
    <s v="Sacramento County Incentive Project"/>
    <m/>
    <s v="Funding"/>
    <s v="Rebate"/>
    <s v="State"/>
    <s v="California Electric Vehicle Infrastructure Project (CALeVIP)"/>
    <s v="California Energy Commission (CEC)"/>
    <x v="15"/>
    <n v="15500000"/>
    <n v="5000"/>
    <s v="per charger"/>
    <s v="Yes, unspecified "/>
    <s v="EVs"/>
    <s v="extra funds"/>
    <s v="Pollution + Income"/>
    <m/>
    <s v="Not required"/>
    <s v="N/A"/>
    <s v="Charger + infrastructure"/>
    <s v="Unknown"/>
    <m/>
    <m/>
    <s v="No longer accepting applications"/>
    <s v="https://calevip.org/incentive-project/sacramento-county-incentive-project"/>
  </r>
  <r>
    <s v="Y"/>
    <s v="A"/>
    <s v="Electric Vehicle (EV) Charging Station Rebates Silicon Valley Power (SVP)"/>
    <s v="N/A"/>
    <s v="Funding"/>
    <s v="Rebate"/>
    <s v="Utility"/>
    <s v="Silicon Valley Power"/>
    <s v="Silicon Valley Power"/>
    <x v="15"/>
    <s v="N/A"/>
    <n v="5000"/>
    <s v="per charger "/>
    <s v="Yes, unspecified"/>
    <s v="EVs"/>
    <s v="none"/>
    <s v="n/a"/>
    <m/>
    <s v="Not required"/>
    <m/>
    <s v="Charger"/>
    <s v="Rolling"/>
    <s v="1 - light"/>
    <m/>
    <s v="For level 2 EV charging stations. Charging stations must have Wi-Fi capabilities."/>
    <s v="https://www.siliconvalleypower.com/sustainability/electric-vehicles/electric-vehicle-charging-station-rebate"/>
  </r>
  <r>
    <s v="Y"/>
    <s v="X"/>
    <s v="Sales and Use Tax Exclusion Program"/>
    <s v="STE Program"/>
    <s v="Funding"/>
    <s v="Sales/use tax exemption "/>
    <s v="State"/>
    <s v="California Alternative Energy and Advanced Transportation Financing Authority (CAEATFA)"/>
    <m/>
    <x v="15"/>
    <n v="100000000"/>
    <n v="10000000"/>
    <s v="per applicant"/>
    <s v="Yes, unspecified "/>
    <s v="Other"/>
    <s v="none"/>
    <s v="n/a"/>
    <m/>
    <s v="Not required"/>
    <s v="N/A"/>
    <s v="Bus (&amp;/or Battery)"/>
    <s v="Rolling"/>
    <m/>
    <m/>
    <s v="Provides a sales and use tax exclusion for qualified manufacturers of advanced transportation products, components, or systems that reduce pollution and energy use and promote economic development. Incentives are available until December 31, 2025. additional points are awarded for projects in areas with higher unemployment and/or project relocations/rebuilds after natural disasters."/>
    <s v="CAEATFA STE Application Materials"/>
  </r>
  <r>
    <s v="Y"/>
    <s v="X"/>
    <s v="Coordination of Energy Retrofitting Assistance for Schools"/>
    <s v="Energy Act"/>
    <s v="Funding"/>
    <s v="Grant"/>
    <s v="Federal"/>
    <s v="Department of Energy"/>
    <s v="Energy Efficiency &amp; Renewable Energy (EERE)"/>
    <x v="9"/>
    <s v="N/A"/>
    <s v="N/A"/>
    <m/>
    <s v="None"/>
    <s v="School Buses only"/>
    <s v="none"/>
    <s v="n/a"/>
    <m/>
    <s v="Not required"/>
    <s v="N/A"/>
    <m/>
    <s v="Rolling"/>
    <m/>
    <m/>
    <s v="No funding available. The program was created to &quot;review federal opportunities and programs for schools and provide streamlined communication and technical assistance for states, local education agencies, local governments and non-profits on developing and financing renewable energy, energy efficiency, and energy retrofits.&quot;"/>
    <s v="https://rules.house.gov/sites/democrats.rules.house.gov/files/BILLS-116HR133SA-RCP-116-68.pdf"/>
  </r>
  <r>
    <s v="Y"/>
    <s v="A"/>
    <s v="San Diego County Incentive Project"/>
    <m/>
    <s v="Funding"/>
    <s v="Rebate"/>
    <s v="State"/>
    <s v="California Electric Vehicle Infrastructure Project (CALeVIP)"/>
    <s v="California Energy Commission (CEC)"/>
    <x v="15"/>
    <n v="21700000"/>
    <n v="4500"/>
    <s v="per charger"/>
    <n v="0.25"/>
    <s v="EVs"/>
    <s v="extra funds"/>
    <s v="Pollution + Income"/>
    <m/>
    <s v="Not required"/>
    <s v="N/A"/>
    <s v="Charger + infrastructure"/>
    <s v="Rolling"/>
    <m/>
    <m/>
    <m/>
    <s v="https://calevip.org/incentive-project/san-diego-county"/>
  </r>
  <r>
    <s v="Y"/>
    <s v="A"/>
    <s v="San Joaquin Valley Incentive Project"/>
    <m/>
    <s v="Funding"/>
    <s v="Rebate"/>
    <s v="State"/>
    <s v="California Electric Vehicle Infrastructure Project (CALeVIP)"/>
    <s v="California Energy Commission (CEC)"/>
    <x v="15"/>
    <n v="15300000"/>
    <n v="3500"/>
    <s v="per charger"/>
    <s v="Yes, unspecified "/>
    <s v="EVs"/>
    <s v="extra funds"/>
    <s v="Pollution + Income"/>
    <m/>
    <s v="Not required"/>
    <s v="N/A"/>
    <s v="Charger + infrastructure"/>
    <s v="Rolling"/>
    <m/>
    <m/>
    <m/>
    <s v="https://calevip.org/incentive-project/san-joaquin-valley"/>
  </r>
  <r>
    <s v="Y"/>
    <s v="A"/>
    <s v="Electric Bus and Charging Infrastructure Grants - Indiana Michigan Power"/>
    <m/>
    <s v="Funding"/>
    <s v="Discount/point of sale coupon or voucher"/>
    <s v="Utility"/>
    <s v="American Electric Power"/>
    <s v="American Electric Power"/>
    <x v="23"/>
    <s v="N/A"/>
    <n v="4175"/>
    <s v="per bus"/>
    <s v="Yes, unspecified"/>
    <s v="School Buses only"/>
    <s v="none"/>
    <s v="n/a"/>
    <s v="n/a"/>
    <s v="Required"/>
    <m/>
    <s v="Bus + Charger"/>
    <s v="Rolling"/>
    <m/>
    <m/>
    <s v="Charging equipment and installation cost will be provided directly to the program applicant following project completion and receipt of invoices. It is required that each diesel bus that is replaced through this program is scrapped or rendered permanently disabled within ninety (90) days of being replaced."/>
    <s v="https://app.smartsheet.com/b/form/08750a82a923448d8d53d35ef36a6cb8"/>
  </r>
  <r>
    <s v="Y"/>
    <s v="A"/>
    <s v="School Bus Replacement Program - Bay Area Air Quality Management District"/>
    <m/>
    <s v="Funding"/>
    <s v="Grant"/>
    <s v="State"/>
    <s v="Bay Area Air Quality Management District"/>
    <m/>
    <x v="15"/>
    <s v="N/A"/>
    <n v="1"/>
    <s v="per applicant"/>
    <s v="N/A"/>
    <s v="Any fleet vehicles"/>
    <s v="prioritization"/>
    <s v="Pollution burden"/>
    <s v="n/a"/>
    <s v="Not required"/>
    <s v="N/A"/>
    <s v="Bus + Charger"/>
    <s v="Rolling"/>
    <m/>
    <m/>
    <m/>
    <s v="https://www.baaqmd.gov/funding-and-incentives/businesses-and-fleets/school-buses"/>
  </r>
  <r>
    <s v="Y"/>
    <s v="A"/>
    <s v="Plug-In Electric Vehicle (PEV) and EV Supply Equipment (EVSE) Rebates"/>
    <m/>
    <s v="Funding"/>
    <s v="Rebate"/>
    <s v="Utility"/>
    <s v="Norwich Public Utilities"/>
    <m/>
    <x v="31"/>
    <s v="N/A"/>
    <n v="4000"/>
    <s v="per applicant"/>
    <s v="Yes, unspecified "/>
    <s v="EVs"/>
    <s v="none"/>
    <s v="n/a"/>
    <m/>
    <s v="Not required"/>
    <s v="N/A"/>
    <s v="Charger"/>
    <s v="Rolling"/>
    <s v="1 - light"/>
    <m/>
    <m/>
    <s v="https://norwichpublicutilities.com/residential/electric-vehicle-charging-rebate-program/"/>
  </r>
  <r>
    <s v="Y"/>
    <s v="A"/>
    <s v="Austin Energy - Workplace Electric Vehicle Supply Equipment (EVSE) Rebate"/>
    <m/>
    <s v="Funding"/>
    <s v="Rebate"/>
    <s v="Utility"/>
    <s v="Austin Energy"/>
    <s v="Austin Energy"/>
    <x v="10"/>
    <s v="N/A"/>
    <n v="4000"/>
    <s v="per charger"/>
    <s v="Yes, unspecified "/>
    <s v="EVs"/>
    <s v="none"/>
    <s v="n/a"/>
    <m/>
    <s v="Not required"/>
    <s v="N/A"/>
    <s v="Charger"/>
    <s v="Rolling"/>
    <m/>
    <m/>
    <m/>
    <s v="https://austinenergy.com/green-power/plug-in-austin/workplace-charging/plug-in-charging-station-rebate-com"/>
  </r>
  <r>
    <s v="Y"/>
    <s v="X"/>
    <s v="Electric Vehicle Supply Equipment (EVSE) Rebate Program Authorization"/>
    <m/>
    <s v="Other"/>
    <s v="Law"/>
    <s v="State"/>
    <s v="Hawaii Public Utilities Commission"/>
    <s v="Hawaii Legislature "/>
    <x v="41"/>
    <n v="500000"/>
    <n v="1"/>
    <s v="per district"/>
    <s v="N/A"/>
    <s v="EVs"/>
    <s v="prioritization"/>
    <s v="n/a"/>
    <m/>
    <s v="Not required"/>
    <s v="N/A"/>
    <s v="Bus (&amp;/or Battery)"/>
    <s v="Rolling"/>
    <m/>
    <m/>
    <s v="Law authorizing the creation of the EV Charging Station Rebate Program."/>
    <s v="https://www.capitol.hawaii.gov/SessionLaws/isysquery/5c9f91ed-3134-4247-b878-eb0f5ead63ae/2/doc/#hit1"/>
  </r>
  <r>
    <s v="Y"/>
    <s v="C"/>
    <s v="Electric Vehicle Supply Equipment Grant"/>
    <s v="EVSE"/>
    <s v="Funding"/>
    <s v="Grant"/>
    <s v="Utility"/>
    <s v="Central Maine Power"/>
    <m/>
    <x v="46"/>
    <s v="N/A"/>
    <n v="4000"/>
    <s v="per port"/>
    <s v="Yes, unspecified "/>
    <s v="Any fleet vehicles"/>
    <s v="none"/>
    <s v="n/a"/>
    <m/>
    <s v="Not required"/>
    <s v="N/A"/>
    <s v="Charger"/>
    <s v="Unknown"/>
    <m/>
    <m/>
    <s v="Applications closed 2021. Rebates were fully subcribed in May 2021. Utility may open make-ready program"/>
    <s v="https://www.cmpco.com/en/web/cmp/smartenergy/innovation/plug-inelectricvehicles/electric-vehicle-charging-make-ready-infrastructure"/>
  </r>
  <r>
    <s v="Y"/>
    <s v="A"/>
    <s v="SRP EVSE Rebate "/>
    <m/>
    <s v="Funding"/>
    <s v="Rebate"/>
    <s v="Utility"/>
    <s v="Salt River Project "/>
    <s v="Salt River Project"/>
    <x v="39"/>
    <s v="N/A"/>
    <n v="4000"/>
    <s v="per port"/>
    <s v="Yes, unspecified "/>
    <s v="EVs"/>
    <s v="none"/>
    <s v="n/a"/>
    <s v="n/a"/>
    <s v="Not required"/>
    <s v="N/A"/>
    <s v="Charger"/>
    <s v="Rolling"/>
    <m/>
    <m/>
    <s v="Consultation recommended before applying. Rebates are limited to 75 charging ports per customer per program year. Additional rebates if fleet assessment is performed "/>
    <s v="https://savewithsrpbiz.com/rebates/evcharger.aspx"/>
  </r>
  <r>
    <s v="Y"/>
    <s v="X"/>
    <s v="Disaster Recovery Supplemental Funding"/>
    <m/>
    <s v="Funding"/>
    <s v="Grant"/>
    <s v="Federal"/>
    <s v="Department of Commerce"/>
    <s v="Economic Development Administration (EDA) (Robert T. Stafford Disaster Relief and Emergency Assistance Act )"/>
    <x v="4"/>
    <n v="587000000"/>
    <n v="0.8"/>
    <s v="per applicant"/>
    <n v="0.2"/>
    <s v="Disaster recovery investments"/>
    <s v="none"/>
    <s v="n/a"/>
    <s v="n/a"/>
    <s v="Not required"/>
    <s v="N/A"/>
    <s v="Infrastructure"/>
    <s v="Unknown"/>
    <s v="2 - medium"/>
    <m/>
    <s v="Most recent round opened in 2019. Applies only to 2019 tornados and floods related-disasters. President must have declared a disaster. Given the grant is given in response to natural disasters, there's no EJ approach.  "/>
    <s v="https://eda.gov/disaster-recovery/supplemental/"/>
  </r>
  <r>
    <s v="Y"/>
    <s v="B"/>
    <s v="Hazard Mitigation Grants Program"/>
    <s v="HMGP"/>
    <s v="Funding"/>
    <s v="Grant"/>
    <s v="Federal"/>
    <s v="Department of Homeland Security"/>
    <s v="Federal Emergency Managemetn Agency (FEMA) "/>
    <x v="4"/>
    <s v="N/A"/>
    <n v="0.9"/>
    <s v="per applicant"/>
    <n v="0.1"/>
    <s v="Disaster recovery investments"/>
    <s v="none"/>
    <s v="n/a"/>
    <m/>
    <s v="Not required"/>
    <s v="N/A"/>
    <s v="Infrastructure"/>
    <s v="Rolling"/>
    <m/>
    <m/>
    <s v="Needs FEMA-approved state or tribal Hazard Miitgiation Plan. States must apply within 12 months of date of the presidential major disaster declaration. Given the grant is given in response to natural disasters, there's no EJ approach.  "/>
    <s v="https://www.fema.gov/grants/mitigation/hazard-mitigation"/>
  </r>
  <r>
    <s v="Y"/>
    <s v="C"/>
    <s v="Local Energy Action Program Pilot Initiative"/>
    <s v="Communities LEAP"/>
    <s v="Other"/>
    <s v="Technical Assistance"/>
    <s v="Federal"/>
    <s v="Department of Energy"/>
    <m/>
    <x v="9"/>
    <n v="16000000"/>
    <s v="N/A"/>
    <s v="N/A"/>
    <s v="N/A"/>
    <s v="Energy"/>
    <s v="exclusive to"/>
    <s v="Pollution + Income"/>
    <s v="yes "/>
    <s v="Not required"/>
    <s v="N/A"/>
    <s v="Infrastructure"/>
    <s v="Unknown"/>
    <m/>
    <m/>
    <s v="Applications closed Dec. 2021. Technical assistance is valued at $16 million. Restriction: Applications for capital projects, including the purchase or installation of infrastructure or _x000a_equipment."/>
    <s v="https://www.energy.gov/communitiesLEAP/communities-leap"/>
  </r>
  <r>
    <s v="Y"/>
    <s v="A"/>
    <s v="Electric Vehicle (EV) Charging Station Rebate - El Paso Electric (EPE)"/>
    <m/>
    <s v="Funding"/>
    <s v="Rebate"/>
    <s v="Utility"/>
    <s v="El Paso Electric"/>
    <m/>
    <x v="37"/>
    <s v="N/A"/>
    <n v="3500"/>
    <s v="per charger"/>
    <n v="0.5"/>
    <s v="EVs"/>
    <s v="none"/>
    <s v="n/a"/>
    <m/>
    <s v="Not required"/>
    <s v="N/A"/>
    <s v="Charger + infrastructure"/>
    <s v="Rolling"/>
    <m/>
    <m/>
    <m/>
    <s v="https://www.epelectric.com/renewables-tech/electric-vehicles/transportation-electrification-plan/commercial-rebate-programs"/>
  </r>
  <r>
    <s v="Y"/>
    <s v="B"/>
    <s v="Alternative Fueling Infrastructure Tax Credit"/>
    <m/>
    <s v="Funding"/>
    <s v="Tax Credit"/>
    <s v="State"/>
    <s v="Tax Commission"/>
    <m/>
    <x v="26"/>
    <n v="20000000"/>
    <n v="0.45"/>
    <s v="per district"/>
    <n v="0.55000000000000004"/>
    <s v="Resilience investments or Infrastructure"/>
    <s v="none"/>
    <s v="n/a"/>
    <m/>
    <s v="Not required"/>
    <s v="N/A"/>
    <s v="Charger"/>
    <s v="Rolling"/>
    <m/>
    <m/>
    <s v="No application information found. For tax years beginning before December 31, 2028, a tax credit is available for up to 45% of the cost of installing commercial alternative fueling infrastructure. "/>
    <s v="https://afdc.energy.gov/fuels/laws/NG?state=OK"/>
  </r>
  <r>
    <s v="Y"/>
    <s v="A"/>
    <s v="Public Access Electric Vehicle Supply Equipment (EVSE) Grants"/>
    <s v="PAC"/>
    <s v="Funding"/>
    <s v="Rebate"/>
    <s v="VW Settlement"/>
    <s v="Massachusetts Department of Environmental Protection"/>
    <s v="Massachusetts Volkswagen Open Solicitation"/>
    <x v="34"/>
    <n v="1500000"/>
    <n v="50000"/>
    <s v="per district"/>
    <s v="Yes, unspecified "/>
    <s v="EVs"/>
    <s v="none"/>
    <s v="n/a"/>
    <s v="yes "/>
    <s v="Not required"/>
    <s v="N/A"/>
    <s v="Charger"/>
    <s v="Rolling"/>
    <m/>
    <m/>
    <s v="No information regarding EJ approach. "/>
    <s v="https://www.mass.gov/how-to/apply-for-massevip-public-access-charging-incentives"/>
  </r>
  <r>
    <s v="Y"/>
    <s v="X"/>
    <s v="Vehicle Emissions Reduction Grants"/>
    <m/>
    <s v="Funding"/>
    <s v="Grant"/>
    <s v="VW Settlement"/>
    <s v="Massachusetts Department of Environmental Protection"/>
    <s v="Massachusetts Volkswagen Open Solicitation"/>
    <x v="34"/>
    <n v="7500000"/>
    <n v="500000"/>
    <s v="per district"/>
    <n v="0.2"/>
    <s v="MDHV vehicles only"/>
    <s v="prioritization"/>
    <s v="Income + Race/Ethinicity/Tribe"/>
    <m/>
    <s v="Required"/>
    <s v="N/A"/>
    <s v="Bus (&amp;/or Battery)"/>
    <s v="Unknown"/>
    <m/>
    <m/>
    <s v="Applications closed in 2019"/>
    <s v="Apply for a VW Open Solicitation Grant | Mass.gov"/>
  </r>
  <r>
    <s v="Y"/>
    <s v="C"/>
    <s v="ZEV Fueling Infrastructure Grant for Municipalities"/>
    <m/>
    <s v="Funding"/>
    <s v="Rebate"/>
    <s v="State"/>
    <s v="New York State Department of Environmental Conservation (NYSDEC)"/>
    <m/>
    <x v="5"/>
    <n v="5000000"/>
    <n v="500000"/>
    <s v="per district"/>
    <s v="N/A"/>
    <s v="Any public fleet vehicle"/>
    <s v="prioritization"/>
    <s v="Income + Race/Ethinicity/Tribe"/>
    <m/>
    <s v="Not required"/>
    <s v="N/A"/>
    <s v="Charger + infrastructure"/>
    <s v="Unknown"/>
    <m/>
    <m/>
    <s v="Last Round closed Sept. 2022"/>
    <s v="https://www.dec.ny.gov/energy/109181.html"/>
  </r>
  <r>
    <s v="Y"/>
    <s v="B"/>
    <s v="Transportation Electrification Loan Program"/>
    <m/>
    <s v="Financing"/>
    <s v="Loan"/>
    <s v="State"/>
    <s v="Hawaii Green Infrastructure Authority"/>
    <m/>
    <x v="41"/>
    <n v="150000000"/>
    <n v="1"/>
    <s v="per applicant"/>
    <s v="Yes, unspecified"/>
    <s v="Energy"/>
    <s v="none"/>
    <s v="n/a"/>
    <m/>
    <s v="Not required"/>
    <s v="N/A"/>
    <s v="Infrastructure"/>
    <s v="Rolling"/>
    <m/>
    <m/>
    <m/>
    <s v="https://betterbuildingssolutioncenter.energy.gov/partners/hawaii-green-infrastructure-authority-hgia"/>
  </r>
  <r>
    <s v="Y"/>
    <s v="B"/>
    <s v="States' Economic Development Assistance Program "/>
    <s v="SEDAP"/>
    <s v="Funding"/>
    <s v="Grant"/>
    <s v="Federal"/>
    <s v="Delta Regional Authority"/>
    <s v="Delta Regional Authority"/>
    <x v="11"/>
    <n v="18930599"/>
    <s v="Varies"/>
    <s v="per applicant"/>
    <s v="N/A"/>
    <s v="Economic development investments"/>
    <s v="prioritization"/>
    <s v="Income"/>
    <m/>
    <s v="Not required"/>
    <s v="N/A"/>
    <s v="Infrastructure"/>
    <s v="Annual Window"/>
    <m/>
    <m/>
    <s v="Focuses on communities along the Mississippi Delta and Black Belt "/>
    <s v="https://dra.gov/funding-programs-states-economic-development/states-economic-development-assistance-program/"/>
  </r>
  <r>
    <s v="Y"/>
    <s v="A"/>
    <s v="Sonoma Coast Incentive Project"/>
    <m/>
    <s v="Funding"/>
    <s v="Rebate"/>
    <s v="State"/>
    <s v="California Electric Vehicle Infrastructure Project (CALeVIP)"/>
    <s v="California Energy Commission (CEC)"/>
    <x v="15"/>
    <n v="6630000"/>
    <n v="5000"/>
    <s v="per charger"/>
    <s v="N/A"/>
    <s v="EVs"/>
    <s v="extra funds"/>
    <s v="Pollution + Income"/>
    <m/>
    <s v="Not required"/>
    <s v="N/A"/>
    <s v="Charger + infrastructure"/>
    <s v="Rolling"/>
    <m/>
    <m/>
    <m/>
    <s v="https://calevip.org/incentive-project/sonoma-coast"/>
  </r>
  <r>
    <s v="Y"/>
    <s v="B"/>
    <s v="Rebuilding American Infrastructure with Sustainability and Equity Grants"/>
    <s v="RAISE"/>
    <s v="Funding"/>
    <s v="Grant"/>
    <s v="Federal"/>
    <s v="U.S. Dept of Transportation"/>
    <s v="Federal Highway Administration (FHA)"/>
    <x v="9"/>
    <n v="2275000000"/>
    <n v="25000000"/>
    <s v="per applicant"/>
    <n v="0.2"/>
    <s v="Any public fleet vehicle"/>
    <s v="extra funds"/>
    <s v="All"/>
    <s v="no "/>
    <s v="Not required"/>
    <s v="N/A"/>
    <s v="Infrastructure"/>
    <s v="Annual Window"/>
    <m/>
    <m/>
    <s v="For FY 2022, program focused on projects that provide large local or regional impact. Eligible projects include bridges, public transportation projects, freight and port infrastructure."/>
    <s v="https://www.transportation.gov/RAISEgrants"/>
  </r>
  <r>
    <s v="Y"/>
    <s v="B"/>
    <s v="South Coast Air Quality Management District's (SCAQMD) Clean Fuels Program"/>
    <m/>
    <s v="Funding"/>
    <s v="Grant"/>
    <s v="Regional jurisdiction"/>
    <s v="South Coast Air Quality Management District"/>
    <m/>
    <x v="15"/>
    <s v="In 2020, the Clean Fuels Program contributed nearly $4.1 million in partnership with other governmental organizations, private industry, academia and research institutes, and interested parties, with total project costs of approximately $28.9 million. The $4.1 million includes nearly $500,000 recognized into the Clean Fuels Fund as passthrough funds from project partners to facilitate project administration by the Clean Fuels Program. From 1988 to 2018, the Clean Fuels Program contributed more than $320 million towards $1.5 billion in projects."/>
    <s v="Varies"/>
    <s v="per applicant"/>
    <s v="N/A"/>
    <s v="Technology innovation"/>
    <s v="none"/>
    <s v="n/a"/>
    <s v="yes "/>
    <s v="Not required"/>
    <s v="N/A"/>
    <s v="Charger + infrastructure"/>
    <s v="Annual Window"/>
    <m/>
    <m/>
    <s v="Provides &quot;cofunding&quot; for research, development, demonstration and early deployment (RDD&amp;D) projects."/>
    <s v="https://www.aqmd.gov/home/technology/research-development-and-demontration"/>
  </r>
  <r>
    <s v="Y"/>
    <s v="A"/>
    <s v="Plug-In Electric Vehicle (PEV) and Electric Vehicle Supply Equipment (EVSE) Grants through Charge Ahead Colorado"/>
    <m/>
    <s v="Funding"/>
    <s v="Grant"/>
    <s v="State"/>
    <s v="Colorado Energy Office (CEO) Charge Ahead Program"/>
    <s v="CMAQ, CEO Electric Vehicle Grant, VW Environmental Mitigation Trust"/>
    <x v="0"/>
    <n v="3000000"/>
    <n v="12500"/>
    <s v="per charger"/>
    <n v="0.2"/>
    <s v="Any fleet vehicles"/>
    <s v="extra funds"/>
    <s v="Pollution + Income"/>
    <m/>
    <s v="Not required"/>
    <s v="N/A"/>
    <s v="Charger + infrastructure"/>
    <s v="Annual Window"/>
    <m/>
    <m/>
    <s v="$6,000 (L2) for fleet chargers, $9,000 (L2), 12,500 (L2) dual port 19-35 kw,$35,000 (L3) under 100 kw, $50,000 (L3) over 100 kw. 3 application periods throughout the year."/>
    <s v="https://energyoffice.colorado.gov/transportation/grants-incentives/charge-ahead-colorado"/>
  </r>
  <r>
    <s v="Y"/>
    <s v="A"/>
    <s v="Non-Residential Electric Vehicle Supply Equipment (EVSE) Rebate Black Hills Energy"/>
    <m/>
    <s v="Funding"/>
    <s v="Rebate"/>
    <s v="Utility"/>
    <s v="Black Hills Energy"/>
    <m/>
    <x v="0"/>
    <s v="N/A"/>
    <n v="3000"/>
    <s v="per port"/>
    <s v="Yes, unspecified "/>
    <s v="EVs"/>
    <s v="none"/>
    <s v="n/a"/>
    <s v="yes "/>
    <s v="Not required"/>
    <s v="N/A"/>
    <s v="Charger"/>
    <s v="Rolling"/>
    <m/>
    <m/>
    <s v=" Deadline Dec. 2023"/>
    <s v="https://www.blackhillsenergy.com/sites/blackhillsenergy.com/files/COE_EV_Commercial_Rebate.pdf"/>
  </r>
  <r>
    <s v="Y"/>
    <s v="A"/>
    <s v="Commercial Electric Vehicle (EV) Charging Rebate - Black Hills Energy"/>
    <m/>
    <s v="Funding"/>
    <s v="Rebate"/>
    <s v="Utility"/>
    <s v="Black Hills Energy"/>
    <s v="Black Hills Energy"/>
    <x v="49"/>
    <m/>
    <n v="3000"/>
    <s v="per port"/>
    <s v="Yes, unspecified"/>
    <s v="Any fleet vehicles"/>
    <s v="none"/>
    <s v="n/a"/>
    <m/>
    <s v="Not required"/>
    <m/>
    <s v="Charger + infrastructure"/>
    <s v="Rolling"/>
    <s v="1 - light"/>
    <m/>
    <s v="Up to 4 charging ports per site. Must be a Black Hills Energy non-residential customer. For more information email ReadyEV@blackhillscorp.com"/>
    <s v="https://www.blackhillsenergy.com/efficiency-and-savings/commercial-rebates"/>
  </r>
  <r>
    <s v="Y"/>
    <s v="A"/>
    <s v="Commercial Electric Vehicle (EV) Charging Rebate - Black Hills Energy"/>
    <m/>
    <s v="Funding"/>
    <s v="Rebate"/>
    <s v="Utility"/>
    <s v="Black Hills Energy"/>
    <s v="Black Hills Energy"/>
    <x v="17"/>
    <m/>
    <n v="3000"/>
    <s v="per port"/>
    <s v="Yes, unspecified"/>
    <s v="EVs"/>
    <s v="none"/>
    <s v="n/a"/>
    <m/>
    <s v="Not required"/>
    <m/>
    <s v="Charger + infrastructure"/>
    <s v="Rolling"/>
    <m/>
    <m/>
    <s v="Up to 4 charging ports per site. Must be a Black Hills Energy non-residential customer. For more information email ReadyEV@blackhillscorp.com"/>
    <s v="https://www.blackhillsenergy.com/efficiency-and-savings/commercial-rebates"/>
  </r>
  <r>
    <s v="Y"/>
    <s v="A"/>
    <s v="Workplace and Fleet Electric Vehicle Supply Equipment (EVSE) Grants"/>
    <m/>
    <s v="Funding"/>
    <s v="Rebate"/>
    <s v="VW Settlement"/>
    <s v="Massachusetts Department of Environmental Protection"/>
    <s v="Massachusetts Department of Environmental Protection"/>
    <x v="34"/>
    <n v="2500000"/>
    <n v="50000"/>
    <s v="per district"/>
    <n v="0.4"/>
    <s v="Any fleet vehicles"/>
    <s v="none"/>
    <s v="n/a"/>
    <s v="yes "/>
    <s v="Not required"/>
    <s v="N/A"/>
    <s v="Charger"/>
    <s v="Rolling"/>
    <m/>
    <m/>
    <m/>
    <s v="https://www.mass.gov/how-to/apply-for-massevip-workplace-fleet-charging-incentives"/>
  </r>
  <r>
    <s v="Y"/>
    <s v="A"/>
    <s v="Mohave Charged - Commercial EV Charging Station Program"/>
    <m/>
    <s v="Funding"/>
    <s v="Rebate"/>
    <s v="Utility"/>
    <s v="Mohave Electric Cooperative (MEH)"/>
    <s v="Arizona Corporation Commission (ACC)"/>
    <x v="39"/>
    <m/>
    <n v="2750"/>
    <s v="per charger"/>
    <s v="Yes, unspecified"/>
    <s v="EVs"/>
    <s v="none"/>
    <s v="n/a"/>
    <m/>
    <s v="Not required"/>
    <m/>
    <s v="Charger"/>
    <s v="Rolling"/>
    <m/>
    <m/>
    <m/>
    <s v="https://www.mohaveelectric.com/energy-solutions/rebates/mohave-charged-rebates/"/>
  </r>
  <r>
    <s v="Y"/>
    <s v="X"/>
    <s v="Alternative Fuel Tax Exemption"/>
    <m/>
    <s v="Funding"/>
    <s v="Sales/use tax exemption "/>
    <s v="State"/>
    <m/>
    <s v="New Mexico Statutes"/>
    <x v="37"/>
    <s v="N/A"/>
    <n v="0.12"/>
    <s v="per gallon"/>
    <s v="N/A"/>
    <s v="EVs"/>
    <s v="none"/>
    <s v="n/a"/>
    <m/>
    <s v="Not required"/>
    <s v="N/A"/>
    <s v="Maintenance Cost"/>
    <s v="Rolling"/>
    <m/>
    <m/>
    <s v="No information on how to apply exemption"/>
    <s v="Chapter 7 - Taxation - NMOneSource.com"/>
  </r>
  <r>
    <s v="Y"/>
    <s v="A"/>
    <s v="School Bus Retrofit Reimbursement"/>
    <m/>
    <s v="Funding"/>
    <s v="Rebate"/>
    <s v="State"/>
    <m/>
    <s v="Transportation Fund"/>
    <x v="16"/>
    <s v="N/A"/>
    <s v="Varies"/>
    <s v="N/A"/>
    <s v="N/A"/>
    <s v="School Buses only"/>
    <s v="none"/>
    <s v="n/a"/>
    <s v="yes "/>
    <s v="Not required"/>
    <s v="N/A"/>
    <s v="Maintenance Cost"/>
    <s v="Annual Window"/>
    <m/>
    <m/>
    <m/>
    <s v="https://www.isbe.net/transportation"/>
  </r>
  <r>
    <s v="Y"/>
    <s v="C"/>
    <s v="Dominion Energy Smart Charging Infrastructure Pilot Program"/>
    <s v="SCIP"/>
    <s v="Funding"/>
    <s v="Rebate"/>
    <s v="Utility"/>
    <s v="Dominion Energy"/>
    <m/>
    <x v="8"/>
    <s v="N/A"/>
    <n v="2700"/>
    <s v="per charger"/>
    <s v="Yes, unspecified "/>
    <s v="Any fleet vehicles"/>
    <s v="none"/>
    <s v="n/a"/>
    <m/>
    <s v="Not required"/>
    <s v="N/A"/>
    <s v="Charger"/>
    <s v="Unknown"/>
    <m/>
    <m/>
    <s v="Program closed Dec. 2022"/>
    <s v="https://www.dominionenergy.com/virginia/save-energy/electric-vehicles/powering-smart-transportation"/>
  </r>
  <r>
    <s v="Y"/>
    <s v="A"/>
    <s v="Electric Vehicle Supply Equipment (EVSE) Rebate – East Central Energy (ECE)"/>
    <m/>
    <s v="Funding"/>
    <s v="Rebate"/>
    <s v="Utility"/>
    <s v="East Central Energy (ECE)"/>
    <m/>
    <x v="22"/>
    <s v="N/A"/>
    <n v="2500"/>
    <s v="per charger"/>
    <s v="Yes, unspecified "/>
    <s v="EVs"/>
    <s v="none"/>
    <s v="n/a"/>
    <s v="yes "/>
    <s v="Not required"/>
    <s v="N/A"/>
    <s v="Charger"/>
    <s v="Rolling"/>
    <m/>
    <m/>
    <s v="Contact Business Specialist for further information "/>
    <s v="https://www.eastcentralenergy.com/electric-vehicles"/>
  </r>
  <r>
    <s v="Y"/>
    <s v="A"/>
    <s v="Charging Forward eFleets"/>
    <m/>
    <s v="Funding"/>
    <s v="Rebate"/>
    <s v="Utility"/>
    <s v="DTE Energy"/>
    <m/>
    <x v="30"/>
    <s v="N/A"/>
    <n v="2500"/>
    <s v="per port"/>
    <s v="Yes, unspecified "/>
    <s v="Any fleet vehicles"/>
    <s v="none"/>
    <s v="n/a"/>
    <m/>
    <s v="Not required"/>
    <s v="N/A"/>
    <s v="Charger"/>
    <s v="Rolling"/>
    <m/>
    <m/>
    <m/>
    <s v="https://www.dteenergy.com/us/en/business/service-request/pev/pev-biz-fleet.html"/>
  </r>
  <r>
    <s v="Y"/>
    <s v="A"/>
    <s v="Electric Vehicle (EV) Charging Station Rebates - Atlantic City Electric (ACE)"/>
    <s v="ACE"/>
    <s v="Funding"/>
    <s v="Rebate"/>
    <s v="Utility"/>
    <s v="Atlantic City Electric (ACE)"/>
    <m/>
    <x v="38"/>
    <s v="N/A"/>
    <n v="2500"/>
    <s v="per port"/>
    <n v="0.5"/>
    <s v="Any fleet vehicles"/>
    <s v="none"/>
    <s v="n/a"/>
    <m/>
    <s v="Not required"/>
    <s v="N/A"/>
    <s v="Charger + infrastructure"/>
    <s v="Rolling"/>
    <m/>
    <m/>
    <s v="Terms of the charger rebate program are February 17, 2021, to December 31, 2026, or until program funds are fully exhausted. Limit of 10 charging ports per site."/>
    <s v="https://www.atlanticcityelectric.com/SmartEnergy/InnovationAndTechnology/Pages/FleetChargerRebate.aspx"/>
  </r>
  <r>
    <s v="Y"/>
    <s v="A"/>
    <s v="Non-Residential Electric Vehicle Supply Equipment (EVSE) Rebate â€“ Connexus Energy"/>
    <s v="EVSE"/>
    <s v="Funding"/>
    <s v="Rebate"/>
    <s v="Utility"/>
    <s v="Connexus Energy"/>
    <m/>
    <x v="36"/>
    <s v="N/A"/>
    <n v="2000"/>
    <s v="per charger"/>
    <n v="0.5"/>
    <s v="EVs"/>
    <s v="none"/>
    <s v="n/a"/>
    <m/>
    <s v="Not required"/>
    <s v="N/A"/>
    <s v="Charger"/>
    <s v="Rolling"/>
    <s v="1 - light"/>
    <m/>
    <s v="Deadline Dec. 2023"/>
    <s v="https://www.connexusenergy.com/save-money-and-energy/programs-rebates/electric-vehicles"/>
  </r>
  <r>
    <s v="Y"/>
    <s v="C"/>
    <s v="Commercial Electric Vehicle Supply Equipment (EVSE) Rebate"/>
    <m/>
    <s v="Funding"/>
    <s v="Rebate"/>
    <s v="Utility"/>
    <s v="PECO"/>
    <s v="ratepayer funds"/>
    <x v="6"/>
    <n v="250000"/>
    <n v="2000"/>
    <s v="per charger"/>
    <n v="0.5"/>
    <s v="EVs"/>
    <s v="extra funds"/>
    <s v="Pollution + Income"/>
    <m/>
    <s v="Not required"/>
    <s v="N/A"/>
    <s v="Charger + infrastructure"/>
    <s v="Unknown"/>
    <m/>
    <m/>
    <s v="March 2023: The program has been fully subscribed. Future applications will be added to a waitlist and will be notified if funding becomes available. "/>
    <s v="https://www.peco.com/SmartEnergy/InnovationTechnology/Pages/ElectricVehiclesL3.aspx"/>
  </r>
  <r>
    <s v="Y"/>
    <s v="A"/>
    <s v="Commercial Electric Vehicle (EV) Charging Station Rebate - Mississippi Power"/>
    <m/>
    <s v="Funding"/>
    <s v="Rebate"/>
    <s v="Utility"/>
    <s v="Mississippi Power"/>
    <m/>
    <x v="44"/>
    <s v="N/A"/>
    <n v="2000"/>
    <s v="per charger"/>
    <s v="Yes, unspecified"/>
    <s v="EVs"/>
    <s v="none"/>
    <s v="n/a"/>
    <m/>
    <s v="Not required"/>
    <s v="N/A"/>
    <s v="Charger"/>
    <s v="Rolling"/>
    <m/>
    <m/>
    <m/>
    <s v="https://www.peco.com/SmartEnergy/InnovationTechnology/Pages/ElectricVehiclesL3.aspx"/>
  </r>
  <r>
    <s v="Y"/>
    <s v="C"/>
    <s v="Electric Vehicle (EV) Event Incentive - Nebraska Public Power District (NPPD)"/>
    <m/>
    <s v="Funding"/>
    <s v="Rebate"/>
    <s v="Utility"/>
    <s v="Nebraska Public Power District (NPPD)"/>
    <s v="GoEV (EnergyWise)"/>
    <x v="25"/>
    <m/>
    <n v="2000"/>
    <s v="per event"/>
    <m/>
    <s v="EVs"/>
    <s v="none"/>
    <s v="n/a"/>
    <m/>
    <s v="Not required"/>
    <m/>
    <s v="Other"/>
    <s v="Rolling"/>
    <m/>
    <m/>
    <s v="For events like ride and drives"/>
    <s v="https://nppd.energywisenebraskagoev.com/ev-promotional-events/"/>
  </r>
  <r>
    <s v="Y"/>
    <s v="C"/>
    <s v="Electric Vehicle (EV) Event Incentive - Southern Public Power District (SPPD)"/>
    <m/>
    <s v="Funding"/>
    <s v="Rebate"/>
    <s v="Utility"/>
    <s v="Southern Public Power District (SPPD)"/>
    <m/>
    <x v="25"/>
    <m/>
    <n v="2000"/>
    <s v="per event"/>
    <m/>
    <s v="EVs"/>
    <s v="none"/>
    <s v="n/a"/>
    <m/>
    <s v="Not required"/>
    <m/>
    <s v="Other"/>
    <s v="Rolling"/>
    <m/>
    <m/>
    <s v="For events like ride and drives"/>
    <s v="https://southernpd.com/ev-promotional-events/"/>
  </r>
  <r>
    <s v="Y"/>
    <s v="C"/>
    <s v="Electric Vehicle Supply Equipment (EVSE) Rebate MidAmerican Energy"/>
    <m/>
    <s v="Funding"/>
    <s v="Rebate"/>
    <s v="Utility"/>
    <s v="MidAmerican Energy"/>
    <m/>
    <x v="18"/>
    <s v="N/A"/>
    <n v="1500"/>
    <s v="per charger"/>
    <s v="Yes, unspecified "/>
    <s v="EVs"/>
    <s v="none"/>
    <s v="n/a"/>
    <s v="yes "/>
    <s v="Not required"/>
    <s v="N/A"/>
    <s v="Charger"/>
    <s v="Unknown"/>
    <m/>
    <m/>
    <s v="Applications closed Dec. 2022. Charger must be purchased and installed before Dec. 31, 2022"/>
    <s v="https://www.midamericanenergy.com/electric-vehicle-chargingbasics"/>
  </r>
  <r>
    <s v="Y"/>
    <s v="C"/>
    <s v="Southern California Incentive Project"/>
    <s v="SCIP"/>
    <s v="Funding"/>
    <s v="Rebate"/>
    <s v="State"/>
    <s v="California Electric Vehicle Infrastructure Project (CALeVIP)"/>
    <s v="California Energy Commission (CEC)"/>
    <x v="15"/>
    <n v="29000000"/>
    <n v="70000"/>
    <s v="per charger"/>
    <n v="0.25"/>
    <s v="EVs"/>
    <s v="extra funds"/>
    <s v="Pollution + Income"/>
    <m/>
    <s v="Not required"/>
    <s v="N/A"/>
    <s v="Charger + infrastructure"/>
    <s v="Unknown"/>
    <m/>
    <m/>
    <s v="No longer accepting applications "/>
    <s v="https://calevip.org/incentive-project/southern-california"/>
  </r>
  <r>
    <s v="Y"/>
    <s v="B"/>
    <s v="Community Development Block Grants Entitlement Program"/>
    <m/>
    <s v="Funding"/>
    <s v="Grant"/>
    <s v="Federal"/>
    <s v="Department of Housing and Urban Development (HUD)"/>
    <s v="Community Planning and Development"/>
    <x v="4"/>
    <s v="N/A"/>
    <s v="Varies"/>
    <s v="per applicant"/>
    <s v="N/A"/>
    <s v="Economic development investments"/>
    <s v="exclusive to"/>
    <s v="Income + Race/Ethinicity/Tribe"/>
    <s v="yes "/>
    <s v="Not required"/>
    <s v="N/A"/>
    <s v="Infrastructure"/>
    <s v="Annual Window"/>
    <s v="3 - heavy"/>
    <m/>
    <m/>
    <s v="https://www.hudexchange.info/programs/cdbg-entitlement/"/>
  </r>
  <r>
    <s v="Y"/>
    <s v="A"/>
    <s v="EWEB Smart Charge "/>
    <m/>
    <s v="Funding"/>
    <s v="Rebate"/>
    <s v="Utility"/>
    <s v="Eugene Water &amp; Electric Board (EWEB)"/>
    <s v="ratepayer funds"/>
    <x v="1"/>
    <s v="N/A"/>
    <n v="1500"/>
    <s v="per charger"/>
    <s v="Yes, unspecified "/>
    <s v="EVs"/>
    <s v="none"/>
    <s v="n/a"/>
    <m/>
    <s v="Not required"/>
    <s v="N/A"/>
    <s v="Charger"/>
    <s v="Rolling"/>
    <m/>
    <m/>
    <m/>
    <s v="https://www.eweb.org/rebates-and-savings/electric-mobility/ev-incentives-business"/>
  </r>
  <r>
    <s v="Y"/>
    <s v="X"/>
    <s v="Green Transportation Capital Grant Program"/>
    <m/>
    <s v="Funding"/>
    <s v="Grant"/>
    <s v="State"/>
    <s v="Washington State Department of Transportation (WSDOT)"/>
    <s v="Washington State Legislature"/>
    <x v="42"/>
    <n v="16500000"/>
    <n v="0.8"/>
    <s v="project"/>
    <n v="0.2"/>
    <s v="Any public fleet vehicle"/>
    <s v="none"/>
    <s v="n/a"/>
    <m/>
    <s v="Not required"/>
    <s v="N/A"/>
    <s v="Bus (&amp;/or Battery)"/>
    <s v="Annual Window"/>
    <m/>
    <m/>
    <s v="Only for transit agencies, no schools"/>
    <s v="https://wsdot.wa.gov/business-wsdot/grants/public-transportation-grants/grant-programs-awards/green-transportation-capital"/>
  </r>
  <r>
    <s v="Y"/>
    <s v="A"/>
    <s v="Electric Vehicle Infrastructure Program - Non-Residential Electric Vehicle Supply Equipment (EVSE) Rebate - Rocky Mountain Power"/>
    <s v="EVIP"/>
    <s v="Funding"/>
    <s v="Rebate"/>
    <s v="Utility"/>
    <s v="Rocky Mountain Power"/>
    <s v="Rocky Mountain Power"/>
    <x v="33"/>
    <s v="N/A"/>
    <n v="1500"/>
    <s v="per charger"/>
    <n v="0.25"/>
    <s v="EVs"/>
    <s v="none"/>
    <s v="n/a"/>
    <m/>
    <s v="Not required"/>
    <s v="N/A"/>
    <s v="Charger"/>
    <s v="Rolling"/>
    <m/>
    <m/>
    <m/>
    <s v="https://www.rockymountainpower.net/savings-energy-choices/electric-vehicles/utah-incentives.html"/>
  </r>
  <r>
    <s v="Y"/>
    <s v="X"/>
    <s v="Clean Transportation and Infrastructure Loans"/>
    <m/>
    <s v="Financing"/>
    <s v="Loan"/>
    <s v="VW Settlement"/>
    <s v="Maine Clean Energy and Sustainability Accelerator"/>
    <s v="Efficiency Maine Trust"/>
    <x v="46"/>
    <n v="3157959.6"/>
    <s v="N/A"/>
    <m/>
    <m/>
    <m/>
    <s v="exclusive to"/>
    <s v="Income + Race/Ethinicity/Tribe"/>
    <m/>
    <s v="Not required"/>
    <m/>
    <s v="Bus (&amp;/or Battery)"/>
    <s v="Unknown"/>
    <m/>
    <m/>
    <s v="No application info"/>
    <m/>
  </r>
  <r>
    <s v="Y"/>
    <s v="X"/>
    <s v="WV Alternative Fuels Tax"/>
    <m/>
    <s v="Other"/>
    <s v="Penalty/disincentive"/>
    <s v="State"/>
    <s v="West Virginia Code?"/>
    <m/>
    <x v="50"/>
    <m/>
    <s v="Alternative fuels are subject to an excise tax at a rate of $0.205 per gasoline gallon equivalent"/>
    <s v="fuel"/>
    <m/>
    <m/>
    <m/>
    <m/>
    <m/>
    <m/>
    <m/>
    <m/>
    <s v="Unknown"/>
    <m/>
    <m/>
    <s v="Excise tax, not funding! Punishment! :("/>
    <m/>
  </r>
  <r>
    <s v="Y"/>
    <s v="X"/>
    <s v="WV Alternative Fuel Vehicle Fee"/>
    <m/>
    <s v="Other"/>
    <s v="Penalty/disincentive"/>
    <s v="State"/>
    <s v="West Virginia Code?"/>
    <m/>
    <x v="50"/>
    <m/>
    <s v="$200 annual fee for owners of vehicles fueled by electricity"/>
    <s v="vehicle"/>
    <m/>
    <m/>
    <m/>
    <m/>
    <m/>
    <m/>
    <m/>
    <m/>
    <s v="Unknown"/>
    <m/>
    <m/>
    <s v="This is an annual fee for owners of vehicles fueled by electricity. Unclear if schools would need to pay for electric buses though."/>
    <m/>
  </r>
  <r>
    <s v="Y"/>
    <s v="X"/>
    <s v="Electric Vehicle Supply Equipment (EVSE) Rebate - Yellowstone-Teton Clean Cities (YTCC)"/>
    <s v="YTCC"/>
    <s v="Funding"/>
    <s v="Rebate"/>
    <s v="Utility"/>
    <m/>
    <m/>
    <x v="49"/>
    <m/>
    <m/>
    <m/>
    <m/>
    <m/>
    <m/>
    <m/>
    <m/>
    <m/>
    <m/>
    <m/>
    <s v="Unknown"/>
    <m/>
    <m/>
    <s v="Archived and rebate doesn't appear to exist any longer. Archived 3/10/21 on the AFDC site and link to program page looks inactive/no info"/>
    <s v="https://ytcleancities.org/projects/services/#rebates"/>
  </r>
  <r>
    <s v="Y"/>
    <s v="X"/>
    <s v="Alternative Fueling Infrastructure Incentive"/>
    <m/>
    <s v="Funding"/>
    <m/>
    <s v="State"/>
    <s v="Ohio Development Services Agency"/>
    <m/>
    <x v="28"/>
    <m/>
    <m/>
    <m/>
    <m/>
    <m/>
    <m/>
    <m/>
    <m/>
    <s v="Not required"/>
    <m/>
    <s v="Other"/>
    <s v="Unknown"/>
    <m/>
    <m/>
    <s v="Archived 12/9/2021 - very little information"/>
    <m/>
  </r>
  <r>
    <s v="Y"/>
    <s v="X"/>
    <s v="Ohio VW Mitigation Grants - School Buses"/>
    <s v="VW"/>
    <s v="Funding"/>
    <s v="Grant"/>
    <s v="VW Settlement"/>
    <s v="Ohio Environmental Protection Agency"/>
    <s v="VW Environmental Mitigation Trust"/>
    <x v="28"/>
    <n v="15000000"/>
    <s v="N/A"/>
    <m/>
    <s v="Varies"/>
    <s v="MDHV vehicles only"/>
    <m/>
    <m/>
    <m/>
    <s v="Required"/>
    <m/>
    <s v="Bus (&amp;/or Battery)"/>
    <s v="Unknown"/>
    <m/>
    <m/>
    <s v="Larger program (with a pilot for $3M for ESB within). There's no program specifically for school buses (yet). The Ohio VW Mitigation Grant is the same as row 51. Although $15,000,000 was set a part for school buses, the process and application is the same. It should also be noted that 2022 application cycle, no funding will provided to school buses. Maybe in the future there will be a program only for school buses."/>
    <m/>
  </r>
  <r>
    <s v="Y"/>
    <s v="X"/>
    <s v="AEP Ohio - Commercial Electric Vehicle Supply Equipment EVSE Incentive Program"/>
    <m/>
    <s v="Funding"/>
    <s v="Rebate"/>
    <s v="Utility"/>
    <s v="AEP Ohio "/>
    <m/>
    <x v="28"/>
    <s v="N/A"/>
    <s v="$100,000 (DCFC); $50,000 (L2)"/>
    <s v="project"/>
    <n v="0.2"/>
    <s v="Any fleet vehicles"/>
    <s v="extra funds"/>
    <s v="Income"/>
    <s v="n/a"/>
    <s v="Not required"/>
    <s v="N/A"/>
    <s v="Charger"/>
    <s v="Unknown"/>
    <m/>
    <m/>
    <s v="Link to program website does no longer work. There's no information in the website relating to incentives or grants."/>
    <s v="Microsoft Word - 2018_EVSE Incentive Application_v1a_180628 (aepohio.com)"/>
  </r>
  <r>
    <s v="Y"/>
    <s v="X"/>
    <s v="Electric Vehicle (EV) and Infrastructure Coaching Service"/>
    <m/>
    <m/>
    <m/>
    <m/>
    <m/>
    <m/>
    <x v="51"/>
    <m/>
    <m/>
    <m/>
    <m/>
    <m/>
    <m/>
    <m/>
    <m/>
    <m/>
    <m/>
    <m/>
    <s v="Unknown"/>
    <m/>
    <m/>
    <s v="No Link. ReCharge provides coaching services to consumers, local governments, workplaces, and multi-unit dwellings to help them identify monetary savings, grant opportunities, and other EV benefits."/>
    <m/>
  </r>
  <r>
    <s v="Y"/>
    <s v="X"/>
    <s v="Vehicle-to-Grid Energy Credit"/>
    <m/>
    <s v="Other"/>
    <s v="Bill Credit"/>
    <s v="Utility"/>
    <m/>
    <s v="State of DE General Assembly"/>
    <x v="45"/>
    <s v="N/A"/>
    <s v="credited in kilowatt-hours (kWh) for energy discharged to the grid from the vehicle’s battery at the same kWh rate that customer pays to charge the battery from the grid"/>
    <s v="per district"/>
    <s v="N/A"/>
    <s v="No bounds"/>
    <s v="none"/>
    <s v="n/a"/>
    <m/>
    <s v="Not required"/>
    <s v="N/A"/>
    <s v="Maintenance Cost"/>
    <s v="Rolling"/>
    <m/>
    <m/>
    <s v="There's no specific information how to implement law. Delaware's DMV links Delaware Code to get more information. In addition, the transition period seems to be in established in the early 2000s? think utility goes here as they would be crediting the account, but this incentive is in DE state law, so maybe state?"/>
    <s v="http://delcode.delaware.gov/title26/c010/index.html"/>
  </r>
  <r>
    <s v="Y"/>
    <s v="X"/>
    <s v="Commercial Electric Vehicle Supply Equipment (EVSE) Incentive - Idaho Power"/>
    <m/>
    <s v="Funding"/>
    <s v="Incentive"/>
    <s v="Utility"/>
    <s v="Idaho Power"/>
    <m/>
    <x v="29"/>
    <s v="N/A"/>
    <n v="20000"/>
    <s v="per applicant"/>
    <s v="N/A"/>
    <s v="Any fleet vehicles"/>
    <s v="none"/>
    <s v="n/a"/>
    <s v="yes "/>
    <s v="Not required"/>
    <s v="N/A"/>
    <s v="Charger"/>
    <s v="Unknown"/>
    <m/>
    <m/>
    <s v="No information on website regarding incentives or rebates"/>
    <m/>
  </r>
  <r>
    <s v="Y"/>
    <s v="X"/>
    <s v="Electric Vehicle Rebate Act"/>
    <m/>
    <s v="Other"/>
    <s v="Incentive"/>
    <s v="State"/>
    <s v="The Office of the Illinois Secretary of State"/>
    <s v="Alternate Fuel Fund "/>
    <x v="16"/>
    <s v="N/A"/>
    <n v="4000"/>
    <s v="per bus"/>
    <s v="Yes, unspecified "/>
    <s v="EVs"/>
    <s v="prioritization"/>
    <s v="Income"/>
    <s v="yes "/>
    <s v="Not required"/>
    <s v="N/A"/>
    <s v="Bus (&amp;/or Battery)"/>
    <s v="Rolling"/>
    <m/>
    <m/>
    <s v="Only individuals can receive a rebate and can only receive one rebate.  Businesses, government units, organizations, and other entities that are not individuals will be denied a rebate. Electric vehicle owners are exempt from paying registration fee. "/>
    <m/>
  </r>
  <r>
    <s v="Y"/>
    <s v="X"/>
    <s v="Electric Vehicle (EV) Charging Station Funding"/>
    <s v="EVSE"/>
    <s v="Funding"/>
    <s v="Rebate"/>
    <s v="VW Settlement"/>
    <s v="New Mexico Environment Department (NMED)"/>
    <s v="VW Environmental Mitigation Trust"/>
    <x v="37"/>
    <s v="N/A"/>
    <n v="1"/>
    <s v="light-duty EVSE"/>
    <m/>
    <s v="Other"/>
    <m/>
    <m/>
    <m/>
    <s v="Not required"/>
    <s v="N/A"/>
    <s v="Other"/>
    <s v="Unknown"/>
    <m/>
    <m/>
    <s v="It might be a duplicate of the New Mexico VW Trust Fund Program, in row 104. Given the program is funded by New Mexico’s portion of the VW Settlenment, applicants for VW Env. Trust Fund can use 15% to cover EVSE. "/>
    <m/>
  </r>
  <r>
    <s v="Y"/>
    <s v="X"/>
    <s v="Alternative Fuel Vehicle (AFV) Tax Credit"/>
    <m/>
    <s v="Funding"/>
    <s v="Tax Credit"/>
    <s v="State"/>
    <s v="Louisiana Department of Revenue "/>
    <s v="State General Fund "/>
    <x v="21"/>
    <n v="478000"/>
    <n v="2500"/>
    <s v="per bus"/>
    <s v="10% of the cost of the motor vehicle"/>
    <s v="Other"/>
    <s v="none"/>
    <s v="n/a"/>
    <m/>
    <s v="Not required"/>
    <m/>
    <m/>
    <s v="Unknown"/>
    <m/>
    <m/>
    <s v="AFDC Archived Sept 2022"/>
    <s v="Alternative Fuels Data Center: Alternative Fuel Vehicle (AFV) Tax Credit (energy.gov)"/>
  </r>
  <r>
    <s v="Y"/>
    <s v="A"/>
    <s v="Electric Vehicle Supply Equipment (EVSE) Rebate - San Isabel Electric Association (SIEA)"/>
    <m/>
    <s v="Funding"/>
    <s v="Rebate"/>
    <s v="Utility"/>
    <s v="San Isabel Electric Association "/>
    <m/>
    <x v="0"/>
    <s v="N/A"/>
    <n v="1000"/>
    <s v="per applicant"/>
    <n v="0.5"/>
    <s v="EVs"/>
    <s v="none"/>
    <s v="n/a"/>
    <s v="yes "/>
    <s v="Not required"/>
    <s v="N/A"/>
    <s v="Charger"/>
    <s v="Rolling"/>
    <m/>
    <m/>
    <m/>
    <s v="https://siea.com/uncategorized/21474/"/>
  </r>
  <r>
    <s v="Y"/>
    <s v="X"/>
    <s v="Zero Emission School Bus Grant Program and Study"/>
    <m/>
    <s v="Funding"/>
    <s v="Grant"/>
    <s v="VW Settlement"/>
    <s v="Maryland Department of Energy "/>
    <s v="Maryland Department of Energy "/>
    <x v="14"/>
    <n v="600000"/>
    <n v="25227.17"/>
    <s v="per bus"/>
    <s v="yes, up to 70.5%"/>
    <s v="School Buses only"/>
    <s v="none"/>
    <s v="n/a"/>
    <m/>
    <s v="Not required"/>
    <s v="N/A"/>
    <s v="Bus + Charger"/>
    <s v="Unknown"/>
    <m/>
    <m/>
    <s v="No information of School Bus Grant Program in the Maryland Gov Website. The VW funds seems to be focus on Charge Ahead Program or Electric Corridors. source: https://programs.dsireusa.org/system/program/detail/22182/zero-emission-vehicle-school-bus-transition-grant-program"/>
    <m/>
  </r>
  <r>
    <s v="Y"/>
    <s v="X"/>
    <s v="Diesel Emission Reduction Project Funding"/>
    <m/>
    <s v="Funding"/>
    <s v="Grant"/>
    <s v="VW Settlement"/>
    <s v="Maine Department of Transportation"/>
    <s v="Department of Environmental Protection Air Bureau"/>
    <x v="46"/>
    <n v="4210612.8"/>
    <m/>
    <m/>
    <m/>
    <s v="MDHV vehicles only"/>
    <s v="none"/>
    <s v="n/a"/>
    <m/>
    <m/>
    <m/>
    <m/>
    <s v="Unknown"/>
    <m/>
    <m/>
    <s v="No information regarding the grant. The replaced bus must be scrapped or permanently disabled within ninety (90) days of being replaced. Not open; has not funded school buses yet even though they could use the money to do so, they've chosen other projects"/>
    <s v="https://www1.maine.gov/mdot/vw/application/"/>
  </r>
  <r>
    <s v="Y"/>
    <s v="X"/>
    <s v="Texas Volkswagen Environmental Mitigation Program"/>
    <s v="TxVEMP"/>
    <s v="Funding"/>
    <s v="Grant"/>
    <s v="VW Settlement"/>
    <s v="Texas Commission on Environmental Quality (TCEQ)"/>
    <s v="Volkswagen Mitigation Fund"/>
    <x v="10"/>
    <s v="N/A"/>
    <s v="Varies"/>
    <s v="varies depending on grant"/>
    <m/>
    <s v="No bounds"/>
    <m/>
    <m/>
    <m/>
    <m/>
    <m/>
    <s v="Bus + Repower"/>
    <s v="Unknown"/>
    <m/>
    <m/>
    <s v="AFDC archived program Mar. 2022. All grants programs in the TCEQ website closed in 2021. Three different relevant grant programs (DC Fast Charge, Level 2 Charging, School Bus), all closed for 2021. AFDC name: Medium- and Heavy-Duty Vehicle and Infrastructure Grant Program "/>
    <m/>
  </r>
  <r>
    <s v="Y"/>
    <s v="X"/>
    <s v="Electric School Bus Match Dollars"/>
    <m/>
    <s v="Funding"/>
    <s v="Discount/point of sale coupon or voucher"/>
    <s v="State"/>
    <s v="Minnesota Pollution Control Agency"/>
    <m/>
    <x v="36"/>
    <m/>
    <s v="up to $125,000/bus + $7000/charger"/>
    <s v="per bus &amp; charger"/>
    <s v="varies based on cost &amp; amount received from EPA"/>
    <s v="School Buses only"/>
    <s v="none"/>
    <s v="n/a"/>
    <s v="n/a"/>
    <s v="Required"/>
    <s v="2009 and older"/>
    <s v="Bus (&amp;/or Battery)"/>
    <s v="Unknown"/>
    <s v="1 - light"/>
    <m/>
    <s v="No information of ESB grant program in the website. Matching program with EPA rebate program for MN nonpriority awardees"/>
    <s v="https://www.pca.state.mn.us/air/electric-school-bus-match-dollars"/>
  </r>
  <r>
    <s v="Y"/>
    <s v="X"/>
    <s v="Alternative Fuel Vehicle (AFV) Conversion Tax Credit"/>
    <m/>
    <s v="Funding"/>
    <s v="Sales/use tax exemption "/>
    <s v="State"/>
    <m/>
    <m/>
    <x v="52"/>
    <m/>
    <s v="50% or $500 - $1000"/>
    <s v="repower"/>
    <m/>
    <s v="No bounds"/>
    <s v="none"/>
    <s v="n/a"/>
    <m/>
    <s v="Not required"/>
    <s v="N/A"/>
    <s v="Repower"/>
    <s v="Unknown"/>
    <m/>
    <m/>
    <s v="AFDC Repealed Jan. 2022"/>
    <s v="https://entergyetech.com/truck-stop-fleet-electrification/"/>
  </r>
  <r>
    <s v="Y"/>
    <s v="X"/>
    <s v="Tennessee Volkswagen (VW) Settlement Allocation"/>
    <m/>
    <s v="Funding"/>
    <s v="Grant"/>
    <s v="VW Settlement"/>
    <s v="Tennessee Department of Environment and Conservation"/>
    <s v="VW Environmental Mitigation Trust"/>
    <x v="53"/>
    <n v="8205276.9400000004"/>
    <n v="750000"/>
    <s v="per applicant"/>
    <m/>
    <s v="School Buses only"/>
    <s v="prioritization"/>
    <s v="Income"/>
    <m/>
    <s v="Required"/>
    <s v="2009 or older"/>
    <s v="Bus (&amp;/or Battery)"/>
    <s v="Unknown"/>
    <m/>
    <m/>
    <s v="No application, seems to have closed in 2018 were school buses."/>
    <s v="School Bus Replacement Grant (tn.gov)"/>
  </r>
  <r>
    <s v="Y"/>
    <s v="X"/>
    <s v="Alternative Fuel Vehicle (AFV) Loans"/>
    <m/>
    <s v="Funding"/>
    <s v="Loan"/>
    <s v="State"/>
    <s v="New Mexico Department of Energy, Minerals, and Natural Resources"/>
    <s v="Alternative Fuel Acquisition Revolving Loan Program"/>
    <x v="37"/>
    <s v="N/A"/>
    <s v="$5,000-$20,000"/>
    <s v="vehicle"/>
    <m/>
    <s v="No bounds"/>
    <s v="none"/>
    <s v="n/a"/>
    <m/>
    <s v="Not required"/>
    <s v="N/A"/>
    <s v="Bus"/>
    <s v="Unknown"/>
    <m/>
    <m/>
    <s v="AFDC archived Mar 2022"/>
    <m/>
  </r>
  <r>
    <s v="Y"/>
    <s v="X"/>
    <s v="South Dakota Diesel Emissions Reduction Grants"/>
    <m/>
    <s v="Funding"/>
    <s v="Grant"/>
    <s v="Federal"/>
    <s v="South Dakota Department of Agriculture and Natural Resources"/>
    <s v="Diesel Emissions Reduction Act (DERA)"/>
    <x v="17"/>
    <s v="N/A"/>
    <n v="0.45"/>
    <s v="per applicant"/>
    <n v="0.55000000000000004"/>
    <s v="MDHV vehicles only"/>
    <s v="none"/>
    <s v="n/a"/>
    <m/>
    <s v="Required"/>
    <s v="2009 or older"/>
    <s v="Bus (&amp;/or Battery)"/>
    <s v="Unknown"/>
    <m/>
    <m/>
    <s v="Clean Diesel Grant Program utilizes funding from VW and DERA to replace diesel buses. Therefore, it seems programs in row 225 (VW Settlement) and 226 (Diesel Emission Reduction) were combined. Same application as the VW"/>
    <s v="https://danr.sd.gov/Environment/AirQuality/CleanDieselProgram/docs/R14App.pdf"/>
  </r>
  <r>
    <s v="Y"/>
    <s v="X"/>
    <s v="Commercial Time-of-Use Rate (TOU) - Tennessee Valley Authority (TVA)"/>
    <m/>
    <s v="Other"/>
    <s v="Rate"/>
    <s v="Utility"/>
    <s v="Tennessee Valley Authority (TVA)"/>
    <m/>
    <x v="53"/>
    <s v="N/A"/>
    <s v="Fixed wholesale rate"/>
    <s v="per charging session"/>
    <m/>
    <s v="No bounds"/>
    <s v="none"/>
    <s v="n/a"/>
    <m/>
    <m/>
    <m/>
    <m/>
    <s v="Unknown"/>
    <m/>
    <m/>
    <s v="No mention of electric vehicles for TOU rates. No application, through local utility that participates in TVA program for wholesale commercial rate. Could not find info on TVA website but some news releases from 2018 about it"/>
    <s v="https://afdc.energy.gov/laws/12638"/>
  </r>
  <r>
    <s v="Y"/>
    <s v="X"/>
    <s v="Utah Road Usage Charge Program"/>
    <m/>
    <s v="Other"/>
    <s v="Penalty/disincentive"/>
    <s v="State"/>
    <s v="Utah Department of Transportation"/>
    <s v="Utah Dept of Transportation (UDOT)"/>
    <x v="33"/>
    <s v="N/A"/>
    <n v="130.25"/>
    <s v="per year "/>
    <s v="N/A"/>
    <s v="No bounds"/>
    <s v="none"/>
    <s v="n/a"/>
    <m/>
    <s v="Not required"/>
    <s v="N/A"/>
    <s v="Maintenance Cost"/>
    <s v="Rolling"/>
    <m/>
    <m/>
    <s v="This is a program to pay per mile (1.5 cents) vs the annual $120 fee. So if you drive less than 8,000 miles/yr, you should enroll in this program. Unsure if qualifies as desincentive. Registration fee for a car less than 3 years is 150, maximum fee for EV is 130. _x000a_https://www.dmv.org/ut-utah/registration-renewal.php#:~:text=Your%20Utah%20vehicle%20registration%20certificate.%20Either%20your%20license,a%20duplicate%20license%20plate%20and%2For%20decal%20by%20mail."/>
    <s v="https://roadusagecharge.utah.gov/enroll.php"/>
  </r>
  <r>
    <s v="Y"/>
    <s v="X"/>
    <s v="WY Alternative Fuel Tax Rate"/>
    <m/>
    <s v="Other"/>
    <s v="Penalty/disincentive"/>
    <s v="State"/>
    <s v="WY DOT"/>
    <m/>
    <x v="49"/>
    <s v="N/A"/>
    <s v="License tax of $0.24 per gasoline gallon equivalent (GGE) or diesel gallon equivalent (DGE) collected on all alternative fuel (CNG, LNG, propane, electricity, renewable diesel) used, sold, or distributed for sale or use in WY."/>
    <s v="1  GGE of electricity is equal to 33.56kWh."/>
    <m/>
    <s v="Other"/>
    <s v="none"/>
    <s v="n/a"/>
    <m/>
    <m/>
    <m/>
    <m/>
    <s v="Unknown"/>
    <m/>
    <m/>
    <n v="0"/>
    <m/>
  </r>
  <r>
    <s v="Y"/>
    <s v="X"/>
    <s v="WY Diesel Emission Reduction Project Funding"/>
    <m/>
    <s v="Funding"/>
    <s v="Rebate"/>
    <s v="VW Settlement"/>
    <s v="WY Dept of Environmental Quality"/>
    <s v="VW Environmental Mitigation Trust"/>
    <x v="49"/>
    <n v="2100000"/>
    <s v="varies"/>
    <s v="vehicle"/>
    <m/>
    <m/>
    <s v="none"/>
    <s v="n/a"/>
    <m/>
    <m/>
    <m/>
    <s v="Bus"/>
    <s v="Unknown"/>
    <m/>
    <m/>
    <s v="Archived in AFDC in May 2022. Access denied in the application site. access denied on DEQ website and searching for VW only turns up articles that talk about the 92 diesel buses they purchased with the money in 2019…"/>
    <s v="https://deq.wyoming.gov/admin/volkswagen-settlement/"/>
  </r>
  <r>
    <s v="Y"/>
    <s v="B"/>
    <s v="Energy Efficiency and Conservation Block Grant Program"/>
    <m/>
    <s v="Funding"/>
    <s v="Grant"/>
    <s v="Federal"/>
    <s v="Department of Energy"/>
    <m/>
    <x v="4"/>
    <n v="550000000"/>
    <s v="Varies"/>
    <s v="N/A"/>
    <s v="N/A"/>
    <s v="Energy"/>
    <s v="extra funds"/>
    <s v="Race/Ethinicity/Tribe"/>
    <m/>
    <s v="Not required"/>
    <s v="N/A"/>
    <s v="Anything"/>
    <s v="Rolling"/>
    <m/>
    <m/>
    <s v="Allocations made to local and state governments. "/>
    <s v="https://www.energy.gov/scep/energy-efficiency-and-conservation-block-grant-program"/>
  </r>
  <r>
    <s v="Y"/>
    <s v="A"/>
    <s v="Electric Vehicle Supply Equipment (EVSE) Credits - Vermont Electric Co-op (VEC)"/>
    <s v="VEC"/>
    <s v="Funding"/>
    <s v="Rebate"/>
    <s v="Utility"/>
    <s v="Vermont Electric Coop"/>
    <m/>
    <x v="20"/>
    <s v="N/A"/>
    <n v="1000"/>
    <s v="per charger"/>
    <s v="Yes, unspecified "/>
    <s v="EVs"/>
    <s v="none"/>
    <s v="n/a"/>
    <m/>
    <s v="Not required"/>
    <s v="N/A"/>
    <s v="Charger"/>
    <s v="Rolling"/>
    <m/>
    <m/>
    <m/>
    <s v="https://vermontelectric.coop/client_media/files/EV_charging_station_incentive_2021.pdf"/>
  </r>
  <r>
    <s v="Y"/>
    <s v="A"/>
    <s v="Clean School Bus Program"/>
    <s v="CSBP"/>
    <s v="Funding"/>
    <s v="Incentive"/>
    <s v="Federal"/>
    <s v="Environmental Protection Agency (EPA)"/>
    <s v="Bipartisan Infrastructure Law"/>
    <x v="9"/>
    <n v="5000000000"/>
    <s v="Varies"/>
    <s v="per applicant"/>
    <s v="N/A"/>
    <s v="School Buses only"/>
    <s v="prioritization"/>
    <s v="Pollution + Income"/>
    <m/>
    <s v="Required"/>
    <m/>
    <s v="Bus (&amp;/or Battery)"/>
    <s v="Annual Window"/>
    <m/>
    <m/>
    <m/>
    <s v="https://www.epa.gov/cleanschoolbus"/>
  </r>
  <r>
    <s v="Y"/>
    <s v="A"/>
    <s v="Zero-Emission School Bus Replacement Incentive Program"/>
    <m/>
    <s v="Funding"/>
    <s v="Grant"/>
    <s v="State"/>
    <s v="San Joaquin Valley Air Pollution Control District (SJVAPCD)"/>
    <m/>
    <x v="15"/>
    <n v="20000000"/>
    <n v="400000"/>
    <s v="per bus"/>
    <s v="Yes, unspecified "/>
    <s v="School Buses only"/>
    <s v="exclusive to"/>
    <s v="Pollution + Income"/>
    <m/>
    <s v="Required"/>
    <m/>
    <s v="Bus + Charger"/>
    <s v="Rolling"/>
    <m/>
    <m/>
    <s v="Limit of 10 buses per district"/>
    <s v="https://ww2.valleyair.org/grants/zero-emission-school-bus-replacement-incentive-program/"/>
  </r>
  <r>
    <s v="Y"/>
    <s v="A"/>
    <s v="Washington State Clean Diesel Program"/>
    <m/>
    <s v="Funding"/>
    <s v="Grant"/>
    <s v="State"/>
    <s v="Washington State Department of Ecology"/>
    <m/>
    <x v="42"/>
    <n v="3500000"/>
    <n v="55000"/>
    <s v="per bus"/>
    <n v="0.5"/>
    <s v="School Buses only"/>
    <s v="extra funds"/>
    <s v="Income"/>
    <m/>
    <s v="Required"/>
    <s v="2009 or older"/>
    <s v="Bus (&amp;/or Battery)"/>
    <s v="Annual Window"/>
    <m/>
    <m/>
    <m/>
    <s v="https://apps.ecology.wa.gov/publications/SummaryPages/2202018.html"/>
  </r>
  <r>
    <s v="Y"/>
    <s v="B"/>
    <s v="ESSER Funds"/>
    <m/>
    <s v="Funding"/>
    <s v="Grant"/>
    <s v="Federal"/>
    <s v="Department of Education"/>
    <m/>
    <x v="4"/>
    <s v="N/A"/>
    <s v="N/A"/>
    <s v="N/A"/>
    <s v="N/A"/>
    <s v="Other"/>
    <s v="none"/>
    <s v="n/a"/>
    <m/>
    <s v="Not required"/>
    <s v="N/A"/>
    <s v="Anything"/>
    <s v="Rolling"/>
    <m/>
    <m/>
    <s v="While the purpose of ESSER Funds is to mitigate school learning loss, a few school across the country have been able to use the funds as capital improvements to buy electric school buses. "/>
    <s v="https://oese.ed.gov/offices/education-stabilization-fund/elementary-secondary-school-emergency-relief-fund/"/>
  </r>
  <r>
    <s v="Y"/>
    <s v="A"/>
    <s v="Personal Use EV Charger Rebates"/>
    <m/>
    <s v="Funding"/>
    <s v="Rebate"/>
    <s v="Utility"/>
    <s v="Anaheim Public Utilities (APU)"/>
    <m/>
    <x v="15"/>
    <s v="N/A"/>
    <n v="1000"/>
    <s v="per applicant"/>
    <s v="Yes, unspecified "/>
    <s v="EVs"/>
    <s v="none"/>
    <s v="n/a"/>
    <s v="yes "/>
    <s v="Not required"/>
    <s v="N/A"/>
    <s v="Charger"/>
    <s v="Rolling"/>
    <m/>
    <m/>
    <s v="Up to $400 per any Level 2 charger; up to $1,000 if the charger is networked as part of a Time of Use (TOU) program"/>
    <s v="https://www.anaheim.net/593/Personal-EV-Charger-Rebate"/>
  </r>
  <r>
    <s v="Y"/>
    <s v="B"/>
    <s v="Charging and Fueling Infrastructure Grants"/>
    <s v="CFI"/>
    <s v="Funding"/>
    <s v="Grant"/>
    <s v="Federal"/>
    <s v="U.S. Department of Transportation"/>
    <s v="Bipartisan Infrastructure Law"/>
    <x v="2"/>
    <n v="2500000000"/>
    <n v="15000000"/>
    <s v="per applicant"/>
    <n v="0.2"/>
    <s v="EVs"/>
    <s v="prioritization"/>
    <s v="Income"/>
    <s v="yes "/>
    <s v="Not required"/>
    <s v="N/A"/>
    <s v="Charger + infrastructure"/>
    <s v="Annual Window"/>
    <m/>
    <m/>
    <s v="Deadline May 30 2023. Chargers MUST be publicly-accessible; 50% of funds for Community Program, 50% for Alternative Fuel Corridors Program"/>
    <s v="https://www.fhwa.dot.gov/environment/cfi/"/>
  </r>
  <r>
    <s v="Y"/>
    <s v="A"/>
    <s v="Electric Vehicle (EV) Charging Station Rebate Pacific Power"/>
    <m/>
    <s v="Funding"/>
    <s v="Rebate"/>
    <s v="Utility"/>
    <s v="Pacific Power"/>
    <s v="Pacific Power"/>
    <x v="1"/>
    <m/>
    <n v="1000"/>
    <s v="per port"/>
    <n v="0.25"/>
    <s v="EVs"/>
    <s v="none"/>
    <s v="n/a"/>
    <m/>
    <s v="Not required"/>
    <m/>
    <s v="Charger"/>
    <s v="Rolling"/>
    <m/>
    <m/>
    <s v="Up to 6 ports. Must be a non-residential Pacific Power customer."/>
    <s v="https://www.pacificpower.net/savings-energy-choices/electric-vehicles/business-charger-rebates.html"/>
  </r>
  <r>
    <s v="Y"/>
    <s v="A"/>
    <s v="Smart Charging and Time-of-Use Incentives - Con Edison"/>
    <m/>
    <s v="Other"/>
    <s v="Bill Credit"/>
    <s v="Utility"/>
    <s v="Con Edison"/>
    <s v="SmartCharge NY Program"/>
    <x v="5"/>
    <s v="N/A"/>
    <n v="1000"/>
    <s v="per applicant"/>
    <s v="N/A"/>
    <s v="EVs"/>
    <s v="none"/>
    <s v="n/a"/>
    <m/>
    <s v="Not required"/>
    <s v="N/A"/>
    <s v="Maintenance Cost"/>
    <s v="Rolling"/>
    <m/>
    <m/>
    <s v="Enrollment begins early 2023"/>
    <s v="https://scny.ev.energy/"/>
  </r>
  <r>
    <s v="Y"/>
    <s v="B"/>
    <s v="Communities LEAP (Local Energy Action Program) Pilot"/>
    <s v="Communities LEAP"/>
    <s v="Other"/>
    <s v="Technical Assistance"/>
    <s v="Federal"/>
    <s v="U.S. Department of Energy"/>
    <m/>
    <x v="2"/>
    <n v="16000000"/>
    <s v="N/A"/>
    <s v="N/A"/>
    <s v="N/A"/>
    <s v="Other"/>
    <s v="exclusive to"/>
    <s v="Pollution + Income"/>
    <m/>
    <s v="Not required"/>
    <s v="N/A"/>
    <s v="Anything"/>
    <s v="Unknown"/>
    <m/>
    <m/>
    <s v="Previous round closed Dec 17 2021. Not focused on EVs but could support general community EV planning"/>
    <s v="https://www.energy.gov/communitiesLEAP/communities-leap"/>
  </r>
  <r>
    <s v="Y"/>
    <s v="A"/>
    <s v="Stop the Soot DEP Equipment Modernization Program"/>
    <m/>
    <s v="Funding"/>
    <s v="Grant"/>
    <s v="State"/>
    <s v="New Jersey Department of Environmental Protection"/>
    <s v="Regional Greenhouse Gas Initiative"/>
    <x v="38"/>
    <m/>
    <n v="1"/>
    <s v="incremental cost"/>
    <s v="N/A"/>
    <s v="Any public fleet vehicle"/>
    <s v="exclusive to"/>
    <s v="Income + Race/Ethinicity/Tribe"/>
    <m/>
    <s v="Required"/>
    <s v="not specified"/>
    <s v="Bus + Charger"/>
    <s v="Rolling"/>
    <m/>
    <m/>
    <m/>
    <s v="https://dep.nj.gov/stopthesoot/vehicle-electrification-projects/"/>
  </r>
  <r>
    <s v="Y"/>
    <s v="A"/>
    <s v="Business EV Charging Pilot Program"/>
    <m/>
    <s v="Funding"/>
    <s v="Rebate"/>
    <s v="Utility"/>
    <s v="Portland General Electric"/>
    <s v="ratepayer funds"/>
    <x v="1"/>
    <s v="N/A"/>
    <n v="1000"/>
    <s v="per port"/>
    <s v="Yes, unspecified "/>
    <s v="EVs"/>
    <s v="extra funds"/>
    <s v="Income"/>
    <m/>
    <s v="Not required"/>
    <s v="N/A"/>
    <s v="Charger"/>
    <s v="Rolling"/>
    <m/>
    <m/>
    <s v="Rebate payments are capped at $50,000 per customer or location."/>
    <s v="https://portlandgeneral.com/energy-choices/electric-vehicles-charging/business-charging-fleets/ev-charging-pilot-program-business"/>
  </r>
  <r>
    <s v="Y"/>
    <s v="A"/>
    <s v="Electric Vehicle Supply Equipment (EVSE) Rebate – Clark Electric Cooperative (CEC)"/>
    <m/>
    <s v="Funding"/>
    <s v="Rebate"/>
    <s v="Utility"/>
    <s v="Clark Electric Cooperative"/>
    <m/>
    <x v="22"/>
    <s v="N/A"/>
    <n v="800"/>
    <s v="per charger"/>
    <s v="Yes, unspecified "/>
    <s v="EVs"/>
    <s v="none"/>
    <s v="n/a"/>
    <s v="yes "/>
    <s v="Not required"/>
    <s v="N/A"/>
    <s v="Charger"/>
    <s v="Rolling"/>
    <s v="1 - light"/>
    <m/>
    <s v="Deadline Dec. 2023. $400 for EV charging station, but also says $800 for ZEF EV charging station w/ integrated metering. "/>
    <s v="https://www.cecoop.com/rebatesincentives"/>
  </r>
  <r>
    <s v="Y"/>
    <s v="C"/>
    <s v="Energy Innovation Grant Program - Wisconsin Renewable Energy and Energy Storage Programs"/>
    <m/>
    <s v="Funding"/>
    <s v="Grant"/>
    <s v="Federal"/>
    <m/>
    <s v="Wisconsin Office of Energy Innovation"/>
    <x v="22"/>
    <n v="10000000"/>
    <n v="750000"/>
    <s v="per district"/>
    <s v="Yes, unspecified "/>
    <s v="Energy"/>
    <s v="prioritization"/>
    <s v="All"/>
    <m/>
    <s v="Not required"/>
    <s v="N/A"/>
    <s v="Infrastructure"/>
    <s v="Unknown"/>
    <m/>
    <m/>
    <s v="Applications closed Jan 2023"/>
    <s v="https://psc.wi.gov/Pages/ServiceType/OEI/EnergyInnovationGrantProgram.aspx"/>
  </r>
  <r>
    <s v="Y"/>
    <s v="C"/>
    <s v="Electric Vehicle (EV) Charging Station Make-Ready Building Tax Credit"/>
    <m/>
    <s v="Funding"/>
    <s v="Tax Credit"/>
    <s v="State"/>
    <m/>
    <m/>
    <x v="37"/>
    <s v="N/A"/>
    <n v="1500"/>
    <s v="per site"/>
    <s v="Yes, unspecified "/>
    <s v="EVs"/>
    <s v="none"/>
    <s v="n/a"/>
    <m/>
    <s v="Not required"/>
    <s v="N/A"/>
    <s v="Charger + infrastructure"/>
    <s v="Rolling"/>
    <m/>
    <m/>
    <s v="No application available "/>
    <s v="https://afdc.energy.gov/laws/12845#:~:text=Commercial%20buildings%20may%20receive%20a%20tax%20credit%20of,the%20infrastructure%20is%20in%20an%20affordable%20housing%20building."/>
  </r>
  <r>
    <s v="Y"/>
    <s v="A"/>
    <s v="Commercial Electric Vehicle Supply Equipment (EVSE) Incentive - Green Mountain Power (GMP)"/>
    <s v="GMP"/>
    <s v="Funding"/>
    <s v="Rebate"/>
    <s v="Utility"/>
    <s v="Green Mountain Power"/>
    <m/>
    <x v="20"/>
    <s v="N/A"/>
    <n v="750"/>
    <s v="per charger"/>
    <s v="Yes, unspecified "/>
    <s v="EVs"/>
    <s v="none"/>
    <s v="n/a"/>
    <m/>
    <s v="Not required"/>
    <s v="N/A"/>
    <s v="Charger"/>
    <s v="Rolling"/>
    <m/>
    <m/>
    <m/>
    <s v="https://greenmountainpower.com/rebates-programs/business-innovation/electric-vehicles/"/>
  </r>
  <r>
    <s v="Y"/>
    <s v="A"/>
    <s v="Electric Vehicle Supply Equipment (EVSE) Rebate -  Holy Cross Energy (HCE)"/>
    <m/>
    <s v="Funding"/>
    <s v="Incentive"/>
    <s v="Utility"/>
    <s v="Holy Cross Energy"/>
    <m/>
    <x v="0"/>
    <s v="N/A"/>
    <n v="600"/>
    <s v="per applicant"/>
    <s v="Yes, unspecified "/>
    <s v="EVs"/>
    <s v="none"/>
    <s v="n/a"/>
    <s v="yes "/>
    <s v="Not required"/>
    <s v="N/A"/>
    <s v="Charger"/>
    <s v="Rolling"/>
    <m/>
    <m/>
    <m/>
    <s v="https://www.holycross.com/charge-at-work/"/>
  </r>
  <r>
    <s v="Y"/>
    <s v="C"/>
    <s v="Medium- and Heavy-Duty (MHD) Zero Emission Vehicle (ZEV) Financing Program "/>
    <m/>
    <s v="Other"/>
    <s v="Law"/>
    <s v="State"/>
    <s v="California Health and Safety Code"/>
    <s v=" California Pollution Control Financing Authority "/>
    <x v="15"/>
    <s v="N/A"/>
    <s v="N/A"/>
    <s v="N/A"/>
    <s v="N/A"/>
    <s v="MDHV vehicles only"/>
    <s v="prioritization"/>
    <s v="Pollution + Income"/>
    <m/>
    <s v="Not required"/>
    <m/>
    <s v="Anything"/>
    <s v="Rolling"/>
    <m/>
    <m/>
    <m/>
    <s v="https://california.public.law/codes/ca_health_and_safety_code_section_44272"/>
  </r>
  <r>
    <s v="Y"/>
    <s v="C"/>
    <s v="Plug-In Electric Vehicle (PEV) and EV Supply Equipment (EVSE) Rebates"/>
    <m/>
    <s v="Funding"/>
    <s v="Rebate"/>
    <s v="Utility"/>
    <s v="Groton Utilities"/>
    <m/>
    <x v="31"/>
    <s v="N/A"/>
    <n v="600"/>
    <s v="per charger"/>
    <s v="Yes, unspecified "/>
    <s v="EVs"/>
    <s v="none"/>
    <s v="n/a"/>
    <m/>
    <s v="Not required"/>
    <s v="N/A"/>
    <s v="Charger"/>
    <s v="Unknown"/>
    <s v="1 - light"/>
    <m/>
    <s v="EV rebates are no longer available as of Dec. 2022"/>
    <s v="https://grotonutilities.com/download/conserv/Electric-Charger-Rebate-Form.pdf"/>
  </r>
  <r>
    <s v="Y"/>
    <s v="C"/>
    <s v="All-Electric Vehicle (EV) and Electric Vehicle Supply Equipment (EVSE) Rebate  SPPD"/>
    <s v="EV &amp; EVSE"/>
    <s v="Funding"/>
    <s v="Rebate"/>
    <s v="Utility"/>
    <s v="Southern Public Power District (SPPD)"/>
    <m/>
    <x v="25"/>
    <s v="N/A"/>
    <n v="500"/>
    <s v="per applicant"/>
    <n v="0.5"/>
    <s v="EVs"/>
    <s v="none"/>
    <s v="n/a"/>
    <m/>
    <s v="Not required"/>
    <s v="N/A"/>
    <s v="Bus + Charger"/>
    <s v="Unknown"/>
    <m/>
    <m/>
    <s v="Electric vehicle incentive $4,000 +Commercial Conduit $1000 (max) + 50% for Commercial charger"/>
    <s v="https://southernpd.com/electric-vehicle-ev-incentives/"/>
  </r>
  <r>
    <s v="Y"/>
    <s v="A"/>
    <s v="Electric Vehicle Supply Equipment (EVSE) Rebate and Time-Of-Use (TOU) Rate - DEA"/>
    <s v="EVSE"/>
    <s v="Funding"/>
    <s v="Rebate"/>
    <s v="Utility"/>
    <s v="Dakota Electric Association"/>
    <m/>
    <x v="36"/>
    <s v="N/A"/>
    <n v="500"/>
    <s v="per charger"/>
    <s v="Yes, unspecified "/>
    <s v="EVs"/>
    <s v="none"/>
    <s v="n/a"/>
    <m/>
    <s v="Not required"/>
    <s v="N/A"/>
    <s v="Charger"/>
    <s v="Rolling"/>
    <s v="1 - light"/>
    <m/>
    <m/>
    <s v="https://www.dakotaelectric.com/member-services/programs-rebates/for-your-home/electric-vehicle-charging/"/>
  </r>
  <r>
    <s v="Y"/>
    <s v="C"/>
    <s v="Electric Vehicle (EV) Charging Station Community Grant Program Authorization"/>
    <m/>
    <s v="Other"/>
    <s v="Law"/>
    <s v="State"/>
    <m/>
    <s v="Washington State Department of Transportation"/>
    <x v="42"/>
    <n v="69000000"/>
    <s v="N/A"/>
    <s v="N/A"/>
    <s v="N/A"/>
    <s v="EVs"/>
    <s v="none"/>
    <s v="n/a"/>
    <m/>
    <s v="Not required"/>
    <s v="N/A"/>
    <s v="Charger + infrastructure"/>
    <s v="Rolling"/>
    <m/>
    <m/>
    <s v="Authorization to create a grant program for the deployment of charging infrastructure. No details or implementation details. See section 226 for specifics"/>
    <s v="https://afdc.energy.gov/laws/12876#:~:text=The%20Washington%20State%20Department%20of%20Transportation%20%28WSDOT%29%20is,school%20districts%2C%20and%20state%20and%20local%20government%20offices."/>
  </r>
  <r>
    <s v="Y"/>
    <s v="C"/>
    <s v="Electric Vehicle (EV) Charging Station Rebate"/>
    <m/>
    <s v="Funding"/>
    <s v="Rebate"/>
    <s v="State"/>
    <m/>
    <s v="Illinois Environmental Protection Agency (IEPA)"/>
    <x v="16"/>
    <s v="N/A"/>
    <n v="0.8"/>
    <s v="per site"/>
    <n v="0.2"/>
    <s v="EVs"/>
    <s v="extra funds"/>
    <s v="Pollution + Income"/>
    <m/>
    <s v="Not required"/>
    <s v="N/A"/>
    <s v="Charger + infrastructure"/>
    <s v="Unknown"/>
    <m/>
    <m/>
    <s v="Applications will be posted on website when available. The Agency is directed to provide funding, consistent with Illinois Commerce Commission-approved Beneficial Electrification Plans, to public and private organizations and companies to install and maintain Level 2 or Level 3 charging stations."/>
    <s v="https://epa.illinois.gov/topics/ceja.html"/>
  </r>
  <r>
    <s v="Y"/>
    <s v="C"/>
    <s v="School Electric Vehicle (EV) Purchase Authorization"/>
    <m/>
    <s v="Other"/>
    <s v="Law"/>
    <s v="State"/>
    <m/>
    <s v="Mississippi State Legislature"/>
    <x v="44"/>
    <s v="N/A"/>
    <s v="N/A"/>
    <s v="N/A"/>
    <s v="N/A"/>
    <s v="School Buses only"/>
    <s v="none"/>
    <s v="n/a"/>
    <m/>
    <s v="Not required"/>
    <s v="N/A"/>
    <s v="Anything"/>
    <s v="Unknown"/>
    <m/>
    <m/>
    <s v="No funds. Local school boards are authorized to purchase, own, and operate EVs. School boards are also authorized to use transportation funds from the school district for the purchase of EVs and vehicle servicing, maintenance, and repair."/>
    <s v="https://advance.lexis.com/documentpage/?pdmfid=1000516&amp;crid=f5a93f13-9afe-480a-94bc-02707b98cdcc&amp;config=00JABhZDIzMTViZS04NjcxLTQ1MDItOTllOS03MDg0ZTQxYzU4ZTQKAFBvZENhdGFsb2f8inKxYiqNVSihJeNKRlUp&amp;pddocfullpath=%2fshared%2fdocument%2fstatutes-legislation%2furn%3acontentItem%3a65N7-MRV3-GXF6-83N3-00008-00&amp;pdcontentcomponentid=234190&amp;pdteaserkey=sr0&amp;pditab=allpods&amp;ecomp=8s65kkk&amp;earg=sr0&amp;prid=dff15f62-4316-415d-8a66-0a21371a27f5"/>
  </r>
  <r>
    <s v="Y"/>
    <s v="C"/>
    <s v="Medium- and Heavy-Duty (MHD) Zero Emission Vehicle (ZEV) Grant Authorization"/>
    <m/>
    <s v="Other"/>
    <s v="Law"/>
    <s v="State"/>
    <m/>
    <s v="Maryland Energy Administration"/>
    <x v="14"/>
    <s v="N/A"/>
    <n v="0.2"/>
    <s v="per bus"/>
    <n v="0.8"/>
    <s v="MDHV vehicles only"/>
    <s v="none"/>
    <s v="n/a"/>
    <m/>
    <s v="Not required"/>
    <s v="N/A"/>
    <s v="Bus (&amp;/or Battery)"/>
    <s v="Unknown"/>
    <m/>
    <m/>
    <s v="Beginning in fiscal year 2024, Maryland Energy Administration is authorized to administer a MHD ZEV grant program. "/>
    <s v="https://afdc.energy.gov/laws/12907"/>
  </r>
  <r>
    <s v="Y"/>
    <s v="C"/>
    <s v="Zero Emission School Bus Acquisition Requirements"/>
    <m/>
    <s v="Other"/>
    <s v="Law"/>
    <s v="State"/>
    <m/>
    <m/>
    <x v="14"/>
    <s v="N/A"/>
    <s v="N/A"/>
    <s v="N/A"/>
    <s v="N/A"/>
    <s v="School Buses only"/>
    <s v="none"/>
    <s v="n/a"/>
    <m/>
    <s v="Not required"/>
    <s v="N/A"/>
    <s v="Bus (&amp;/or Battery)"/>
    <s v="Unknown"/>
    <m/>
    <m/>
    <s v="Beginning in fiscal year 2025, county Boards of Education may only enter vehicle acquisition contracts for zero emission school buses. "/>
    <s v="https://afdc.energy.gov/laws/12908"/>
  </r>
  <r>
    <s v="Y"/>
    <s v="C"/>
    <s v="Electric School Bus Pilot Program"/>
    <m/>
    <s v="Other"/>
    <s v="Law"/>
    <s v="State"/>
    <m/>
    <s v="Maryland Public Service Commission"/>
    <x v="14"/>
    <n v="50000000"/>
    <s v="N/A"/>
    <s v="N/A"/>
    <s v="N/A"/>
    <s v="School Buses only"/>
    <s v="none"/>
    <s v="n/a"/>
    <m/>
    <s v="Not required"/>
    <s v="N/A"/>
    <s v="Bus (&amp;/or Battery)"/>
    <s v="Unknown"/>
    <m/>
    <m/>
    <s v="To begin by October 1, 2024"/>
    <s v="https://mgaleg.maryland.gov/mgawebsite/Legislation/Details/hb0696?ys=2022RS"/>
  </r>
  <r>
    <s v="Y"/>
    <s v="C"/>
    <s v="Zero Emission School Bus Acquisition Requirements"/>
    <m/>
    <s v="Other"/>
    <s v="Law"/>
    <s v="State"/>
    <m/>
    <m/>
    <x v="5"/>
    <s v="N/A"/>
    <s v="N/A"/>
    <s v="N/A"/>
    <s v="N/A"/>
    <s v="School Buses only"/>
    <s v="none"/>
    <s v="n/a"/>
    <m/>
    <s v="Not required"/>
    <s v="N/A"/>
    <s v="Bus (&amp;/or Battery)"/>
    <s v="Unknown"/>
    <m/>
    <m/>
    <s v="Beginning July 1, 2027, school districts may only purchase or lease zero emission school buses when entering new purchase or lease contracts. "/>
    <s v="https://afdc.energy.gov/laws/12911"/>
  </r>
  <r>
    <s v="Y"/>
    <s v="A"/>
    <s v="Electric Vehicle Supply Equipment (EVSE) Rebate - LREC"/>
    <s v="EVSE"/>
    <s v="Funding"/>
    <s v="Rebate"/>
    <s v="Utility"/>
    <s v="Lake Region Electric Cooperative"/>
    <m/>
    <x v="36"/>
    <s v="N/A"/>
    <n v="500"/>
    <s v="per charger"/>
    <s v="Yes, unspecified "/>
    <s v="EVs"/>
    <s v="none"/>
    <s v="n/a"/>
    <m/>
    <s v="Not required"/>
    <s v="N/A"/>
    <s v="Charger"/>
    <s v="Rolling"/>
    <s v="1 - light"/>
    <m/>
    <m/>
    <s v="https://www.lrec.coop/products-service/chargewise"/>
  </r>
  <r>
    <s v="Y"/>
    <s v="A"/>
    <s v="Electric Vehicle Supply Equipment (EVSE) Incentive - Vermont Public Power Supply Authority (VPPSA)"/>
    <s v="VPPSA"/>
    <s v="Funding"/>
    <s v="Rebate"/>
    <s v="Utility"/>
    <s v="Vermont Public Power Supply Authority"/>
    <m/>
    <x v="20"/>
    <s v="N/A"/>
    <n v="500"/>
    <s v="per charger"/>
    <s v="Yes, unspecified "/>
    <s v="EVs"/>
    <s v="none"/>
    <s v="n/a"/>
    <m/>
    <s v="Not required"/>
    <s v="N/A"/>
    <s v="Charger"/>
    <s v="Rolling"/>
    <m/>
    <m/>
    <m/>
    <s v="https://vppsa.com/2022-electric-vehicle-charging-station-rebate/"/>
  </r>
  <r>
    <s v="Y"/>
    <s v="A"/>
    <s v="Electric Vehicle Program"/>
    <s v="EV-GO"/>
    <s v="Funding"/>
    <s v="Grant"/>
    <s v="Utility"/>
    <s v="Clark Public Utilities"/>
    <m/>
    <x v="42"/>
    <s v="N/A"/>
    <n v="500"/>
    <s v="per charger"/>
    <n v="0.5"/>
    <s v="EVs"/>
    <s v="none"/>
    <s v="n/a"/>
    <s v="n/a"/>
    <s v="Not required"/>
    <s v="N/A"/>
    <s v="Charger + infrastructure"/>
    <s v="Rolling"/>
    <m/>
    <m/>
    <s v="Contact Matt Babbitts - mbabbitts@clarkpud.com, 360-992-3365, to learn more about program"/>
    <s v="https://www.clarkpublicutilities.com/resources/plug-in-power-up-and-drive/"/>
  </r>
  <r>
    <s v="Y"/>
    <s v="A"/>
    <s v="Commercial Electric Vehicle (EV) Charging Station Rebate - Duke Energy"/>
    <m/>
    <s v="Funding"/>
    <s v="Rebate"/>
    <s v="Utility"/>
    <s v="Duke Energy"/>
    <s v="Duke Energy"/>
    <x v="23"/>
    <m/>
    <n v="500"/>
    <s v="per charger"/>
    <s v="Yes, unspecified"/>
    <s v="EVs"/>
    <s v="none"/>
    <s v="n/a"/>
    <m/>
    <s v="Not required"/>
    <m/>
    <s v="Charger"/>
    <s v="Rolling"/>
    <s v="1 - light"/>
    <m/>
    <s v="Minimum of 4 charger, maximum of 20. Only covers level 2 chargers. Must be a nonresidential customer of Duke Energy."/>
    <s v="https://www.duke-energy.com/business/products/ev-complete/charger-rebate"/>
  </r>
  <r>
    <s v="Y"/>
    <s v="C"/>
    <s v="Commercial Electric Vehicle Charger Grant"/>
    <m/>
    <s v="Funding"/>
    <s v="Grant"/>
    <s v="Utility"/>
    <s v="Consumers Power Inc"/>
    <s v="ratepayer funds"/>
    <x v="1"/>
    <s v="N/A"/>
    <n v="400"/>
    <s v="per applicant"/>
    <n v="0.4"/>
    <s v="EVs"/>
    <s v="none"/>
    <s v="n/a"/>
    <m/>
    <s v="Not required"/>
    <s v="N/A"/>
    <s v="Charger"/>
    <s v="Unknown"/>
    <m/>
    <m/>
    <s v="Rebates for commercial customers its no longer available. There's only a $400 rebate for a home L2 charger."/>
    <s v="https://cpiev.gpfulfillment.net"/>
  </r>
  <r>
    <s v="Y"/>
    <s v="C"/>
    <s v="Electric Vehicle Supply Equipment (EVSE) Rebate - Chippewa Valley Electric Cooperative (CVEC)"/>
    <m/>
    <s v="Funding"/>
    <s v="Rebate"/>
    <s v="Utility"/>
    <s v="Chippewa Valley Electric Cooperative (CVEC)"/>
    <m/>
    <x v="22"/>
    <s v="N/A"/>
    <n v="400"/>
    <s v="per charger"/>
    <s v="Yes, unspecified "/>
    <s v="EVs"/>
    <s v="none"/>
    <s v="n/a"/>
    <m/>
    <s v="Not required"/>
    <s v="N/A"/>
    <s v="Charger"/>
    <s v="Unknown"/>
    <s v="1 - light"/>
    <m/>
    <s v="Deadline Dec. 2022. For 2022, there's the option of $400 rebate or a free L2 charger. If customer buys a specific company, the price would be reduced making the rebate equal to $800."/>
    <s v="https://www.cvecoop.com/rebates.php"/>
  </r>
  <r>
    <s v="Y"/>
    <s v="A"/>
    <s v="Electric Vehicle (EV) Charging Station Rebate - Kirkwood Electric"/>
    <m/>
    <s v="Funding"/>
    <s v="Rebate"/>
    <s v="Utility"/>
    <s v="Kirkwood Electric"/>
    <m/>
    <x v="43"/>
    <s v="N/A"/>
    <n v="300"/>
    <s v="per site"/>
    <s v="Yes, unspecified"/>
    <s v="EVs"/>
    <s v="none"/>
    <s v="n/a"/>
    <m/>
    <s v="Not required"/>
    <s v="N/A"/>
    <s v="Charger"/>
    <s v="Rolling"/>
    <m/>
    <m/>
    <m/>
    <s v="https://www.kirkwoodelectric.org/residential/energy-efficiency"/>
  </r>
  <r>
    <s v="Y"/>
    <s v="C"/>
    <s v="Zero Emission School Bus Funding and Technical Assistance "/>
    <m/>
    <s v="Funding"/>
    <s v="Law"/>
    <s v="State"/>
    <s v="Connecticut Department of Energy and Environmental Protection (DEEP)"/>
    <s v="Senate Bill 4, 2022"/>
    <x v="31"/>
    <s v="N/A"/>
    <s v="N/A"/>
    <s v="N/A"/>
    <s v="N/A"/>
    <s v="School Buses only"/>
    <s v="prioritization"/>
    <s v="Income"/>
    <m/>
    <s v="Required"/>
    <s v="TBD"/>
    <s v="Bus + Charger"/>
    <s v="Unknown"/>
    <m/>
    <m/>
    <s v=" Passed by legislature in 2022. To provide matching funds necessary for municipalities, school districts and school bus operators for the purchase or lease of zero-emission school buses and electric vehicle charging stations. And technical assistance."/>
    <s v="https://www.cga.ct.gov/2022/act/Pa/pdf/2022PA-00025-R00SB-00004-PA.PDF"/>
  </r>
  <r>
    <s v="Y"/>
    <s v="A"/>
    <s v="Central Lincoln PUD Level 2 Charging Station Installation Rebate"/>
    <m/>
    <s v="Funding"/>
    <s v="Rebate"/>
    <s v="Utility"/>
    <s v="Central Lincoln PUD"/>
    <s v="ratepayer funds"/>
    <x v="1"/>
    <s v="N/A"/>
    <n v="250"/>
    <s v="per district"/>
    <s v="Yes, unspecified "/>
    <s v="EVs"/>
    <s v="none"/>
    <s v="n/a"/>
    <m/>
    <s v="Not required"/>
    <s v="N/A"/>
    <s v="Charger"/>
    <s v="Rolling"/>
    <m/>
    <m/>
    <m/>
    <s v="https://clpud.org/energy-efficiency/electric-vehicles/level-2-station-rebate/"/>
  </r>
  <r>
    <s v="Y"/>
    <s v="X"/>
    <s v="Hydrogen and Electric Vehicle (EV) Rebate Program Administration"/>
    <m/>
    <m/>
    <m/>
    <m/>
    <m/>
    <m/>
    <x v="31"/>
    <m/>
    <m/>
    <m/>
    <m/>
    <m/>
    <m/>
    <m/>
    <m/>
    <m/>
    <m/>
    <m/>
    <s v="Unknown"/>
    <m/>
    <m/>
    <m/>
    <s v="Alternative Fuels Data Center: Hydrogen and Electric Vehicle (EV) Rebate Program Administration (energy.gov)"/>
  </r>
  <r>
    <s v="Y"/>
    <s v="C"/>
    <s v="Medium- and Heavy-Duty Diesel Vehicle Repower and Replacement Grants"/>
    <m/>
    <s v="Funding"/>
    <s v="Grant"/>
    <s v="VW Settlement"/>
    <s v="Volkswagen Mitigation Trust Fund"/>
    <s v="North Dakota Department of Environmental Quality _x000a_Division of Air Quality"/>
    <x v="54"/>
    <n v="4485118"/>
    <n v="0.75"/>
    <s v="per bus"/>
    <n v="0.25"/>
    <s v="MDHV vehicles only"/>
    <s v="none"/>
    <s v="n/a"/>
    <m/>
    <s v="Required"/>
    <s v="2009 or older"/>
    <s v="Bus + Repower"/>
    <s v="Unknown"/>
    <m/>
    <m/>
    <s v=" Last round closed 2022. No information on application process. "/>
    <s v="https://deq.nd.gov/AQ/planning/VW.aspx"/>
  </r>
  <r>
    <s v="Y"/>
    <s v="A"/>
    <s v="Electric Equipment and Electric Vehicle Supply Equipment (EVSE) Incentive - Entergy"/>
    <s v="EVSE"/>
    <s v="Funding"/>
    <s v="Rebate"/>
    <s v="Utility"/>
    <s v="Entergy"/>
    <s v="Entergy"/>
    <x v="44"/>
    <s v="N/A"/>
    <n v="250"/>
    <s v="per charger"/>
    <s v="Yes, unspecified "/>
    <s v="Any fleet vehicles"/>
    <s v="none"/>
    <s v="n/a"/>
    <m/>
    <s v="Not required"/>
    <s v="N/A"/>
    <s v="Charger"/>
    <s v="Rolling"/>
    <m/>
    <m/>
    <s v=" Contact company for a consulation before applying. MULTIPLE STATES - not just TX. Mentions school districts in &quot;transit&quot; on fleet electrification page."/>
    <s v="https://entergyetech.com/"/>
  </r>
  <r>
    <s v="Y"/>
    <s v="X"/>
    <s v="CPS Energy Electric Vehicle Charging Solutions"/>
    <m/>
    <s v="Other"/>
    <s v="Bill Credit"/>
    <s v="Utility"/>
    <s v="CPS Energy"/>
    <s v="CPS Energy"/>
    <x v="10"/>
    <s v="N/A"/>
    <n v="250"/>
    <s v="per month"/>
    <s v="N/A"/>
    <s v="EVs"/>
    <s v="none"/>
    <s v="n/a"/>
    <m/>
    <s v="Not required"/>
    <s v="N/A"/>
    <s v="Maintenance Cost"/>
    <s v="Rolling"/>
    <m/>
    <m/>
    <m/>
    <s v="CPS FlexEV Rewards FAQ (chargingrewards.com)"/>
  </r>
  <r>
    <s v="Y"/>
    <s v="X"/>
    <s v="Diesel Emissions Reduction Grant"/>
    <m/>
    <m/>
    <m/>
    <m/>
    <m/>
    <m/>
    <x v="0"/>
    <m/>
    <m/>
    <m/>
    <m/>
    <m/>
    <m/>
    <m/>
    <m/>
    <m/>
    <m/>
    <m/>
    <s v="Unknown"/>
    <m/>
    <m/>
    <m/>
    <m/>
  </r>
  <r>
    <s v="Y"/>
    <s v="C"/>
    <s v="Electrifying School Bus Grant Program"/>
    <m/>
    <s v="Funding"/>
    <s v="Law"/>
    <s v="State"/>
    <s v="Colorado Department of Public Health and Environment (CDPHE)"/>
    <s v="Senate Bill 193, 2022"/>
    <x v="0"/>
    <n v="65000000"/>
    <s v="N/A"/>
    <s v="N/A"/>
    <s v="N/A"/>
    <s v="School Buses only"/>
    <s v="prioritization"/>
    <s v="n/a"/>
    <m/>
    <s v="Not required"/>
    <s v="N/A"/>
    <s v="Charger + infrastructure"/>
    <s v="Unknown"/>
    <m/>
    <m/>
    <s v="Passed by legislature in 2022. Program TBD"/>
    <s v="https://leg.colorado.gov/bills/sb22-193"/>
  </r>
  <r>
    <s v="Y"/>
    <s v="X"/>
    <s v="Electric Vehicle (EV) and EV Charging Station Rebate - Great Lakes Energy (GLE)"/>
    <m/>
    <s v="Funding"/>
    <s v="Rebate"/>
    <s v="Utility"/>
    <s v="Kirkwood Electric"/>
    <m/>
    <x v="30"/>
    <m/>
    <m/>
    <m/>
    <m/>
    <m/>
    <m/>
    <m/>
    <m/>
    <m/>
    <m/>
    <m/>
    <s v="Unknown"/>
    <m/>
    <m/>
    <m/>
    <m/>
  </r>
  <r>
    <s v="Y"/>
    <s v="A"/>
    <s v="Electric Vehicle Supply Equipment (EVSE) Rebate - Indiana Michigan Power"/>
    <m/>
    <s v="Funding"/>
    <s v="Rebate"/>
    <s v="Utility"/>
    <s v="Indiana Michigan Power"/>
    <s v="American Electric Power (AEP)"/>
    <x v="23"/>
    <s v="N/A"/>
    <n v="250"/>
    <s v="per port"/>
    <n v="1"/>
    <s v="EVs"/>
    <s v="none"/>
    <s v="n/a"/>
    <m/>
    <s v="Not required"/>
    <s v="N/A"/>
    <s v="Charger"/>
    <s v="Rolling"/>
    <m/>
    <m/>
    <s v="Incentives are limited to the first 100 customers in each customer class"/>
    <s v="https://im-eecp.directtechnology.com/OnlineApp/#enrollment/?programId=61"/>
  </r>
  <r>
    <s v="Y"/>
    <s v="C"/>
    <s v="Energy and Resilience Project Support "/>
    <m/>
    <s v="Financing"/>
    <s v="Law"/>
    <s v="State"/>
    <m/>
    <s v="House bill 227, 2022"/>
    <x v="47"/>
    <s v="N/A"/>
    <s v="N/A"/>
    <s v="N/A"/>
    <s v="N/A"/>
    <s v="Resilience investments or Infrastructure"/>
    <s v="none"/>
    <s v="n/a"/>
    <m/>
    <s v="Not required"/>
    <s v="N/A"/>
    <s v="Infrastructure"/>
    <s v="Unknown"/>
    <m/>
    <m/>
    <s v="Passed by legislature in 2022. Municipalities may establish energy and resilience improvement assessment programs to finance energy and resilience improvement projects. Eligible projects include construction, installation, or modification of electric vehicle charging stations in building renovations, new construction, or existing commercial and industrial properties."/>
    <s v="https://www.akleg.gov/basis/Bill/Text/32?Hsid=HB0227Z"/>
  </r>
  <r>
    <s v="Y"/>
    <s v="X"/>
    <s v="Electric Vehicle (EV) Charging Station Rebate - Holy Cross Energy (HCE)"/>
    <m/>
    <m/>
    <m/>
    <s v="Utility"/>
    <m/>
    <m/>
    <x v="0"/>
    <m/>
    <m/>
    <m/>
    <m/>
    <m/>
    <m/>
    <m/>
    <m/>
    <m/>
    <m/>
    <m/>
    <s v="Unknown"/>
    <m/>
    <m/>
    <m/>
    <m/>
  </r>
  <r>
    <s v="Y"/>
    <s v="X"/>
    <s v="Commercial Electric Vehicle (EV) Charging Station Rebates - Colorado Springs Utilities (CSU)"/>
    <m/>
    <s v="Funding"/>
    <s v="Rebate"/>
    <s v="Utility"/>
    <s v="Colorado Springs Utilities"/>
    <m/>
    <x v="0"/>
    <m/>
    <n v="1200"/>
    <s v="per port"/>
    <s v="Yes, unspecified"/>
    <s v="EVs"/>
    <s v="none"/>
    <s v="n/a"/>
    <m/>
    <s v="Not required"/>
    <s v="N/A"/>
    <s v="Charger"/>
    <s v="Unknown"/>
    <m/>
    <m/>
    <s v="Program archived in AFDC"/>
    <s v="https://afdc.energy.gov/laws/13011"/>
  </r>
  <r>
    <s v="Y"/>
    <s v="X"/>
    <s v="Public Transit Electrification Incentive Authorization "/>
    <m/>
    <s v="Other"/>
    <s v="Law"/>
    <s v="State"/>
    <m/>
    <m/>
    <x v="0"/>
    <m/>
    <m/>
    <m/>
    <m/>
    <m/>
    <m/>
    <m/>
    <m/>
    <m/>
    <m/>
    <m/>
    <s v="Unknown"/>
    <m/>
    <m/>
    <m/>
    <m/>
  </r>
  <r>
    <s v="Y"/>
    <s v="X"/>
    <s v="Fleet Alternative Fuel Vehicle Incentive Authorization "/>
    <m/>
    <s v="Other"/>
    <s v="Law"/>
    <s v="State"/>
    <m/>
    <m/>
    <x v="0"/>
    <m/>
    <m/>
    <m/>
    <m/>
    <m/>
    <m/>
    <m/>
    <m/>
    <m/>
    <m/>
    <m/>
    <s v="Unknown"/>
    <m/>
    <m/>
    <m/>
    <m/>
  </r>
  <r>
    <s v="Y"/>
    <s v="A"/>
    <s v="Small Business Electric Vehicle (EV) Time-Of-Use (TOU) Rate and EV Charging Station Rebate - Indiana Michigan Power"/>
    <m/>
    <s v="Funding"/>
    <s v="Rate"/>
    <s v="Utility"/>
    <s v="Indiana Michigan Power"/>
    <s v="Indiana Michigan Power"/>
    <x v="23"/>
    <s v="n/a"/>
    <n v="250"/>
    <s v="per port"/>
    <s v="Yes, unspecified"/>
    <s v="EVs"/>
    <s v="none"/>
    <s v="n/a"/>
    <s v="n/a"/>
    <s v="Not required"/>
    <m/>
    <s v="Charger"/>
    <s v="Rolling"/>
    <m/>
    <m/>
    <m/>
    <s v="https://www.indianamichiganpower.com/clean-energy/electric-cars/business/charge-at-work-indiana"/>
  </r>
  <r>
    <s v="Y"/>
    <s v="C"/>
    <s v="Electric School Bus Purchase Authorization "/>
    <s v="N/A"/>
    <s v="Other"/>
    <s v="Law"/>
    <s v="State"/>
    <s v="N/A"/>
    <s v="N/A"/>
    <x v="39"/>
    <s v="N/A"/>
    <s v="N/A"/>
    <s v="N/A"/>
    <s v="N/A"/>
    <s v="School Buses only"/>
    <s v="none"/>
    <s v="n/a"/>
    <m/>
    <s v="Not required"/>
    <m/>
    <s v="Bus (&amp;/or Battery)"/>
    <s v="Rolling"/>
    <m/>
    <m/>
    <m/>
    <s v="https://www.azleg.gov/arsDetail/?title=15"/>
  </r>
  <r>
    <s v="Y"/>
    <s v="C"/>
    <s v="Electric School Bus Program"/>
    <s v="N/A"/>
    <s v="Funding"/>
    <s v="Law"/>
    <s v="State"/>
    <s v="State of New Jersey"/>
    <s v="New Jersey Department of Environmental Protection (DEP)"/>
    <x v="38"/>
    <n v="45000000"/>
    <s v="N/A"/>
    <s v="N/A"/>
    <s v="N/A"/>
    <s v="School Buses only"/>
    <s v="prioritization"/>
    <s v="All"/>
    <m/>
    <s v="Not required"/>
    <m/>
    <s v="Bus + Charger"/>
    <s v="Unknown"/>
    <m/>
    <m/>
    <s v="There is no specific information on how much is given to each district, only that it will likely be split evenly between three regions (north, central, south) and granted in quanitties to not exceed $15 million over 3 years. There is no known information, only that 18 school districts are selected to participate"/>
    <s v="https://www.njleg.state.nj.us/"/>
  </r>
  <r>
    <s v="Y"/>
    <s v="A"/>
    <s v="Electric Vehicle (EV) Charging Station Rebate - Firelands Electric Cooperative (FEC)"/>
    <m/>
    <s v="Funding"/>
    <s v="Rebate"/>
    <s v="Utility"/>
    <s v="Firelands Electric Cooperative (FEC)"/>
    <s v="Firelands Electric Cooperative (FEC)"/>
    <x v="28"/>
    <s v="n/a"/>
    <n v="250"/>
    <s v="per applicant"/>
    <s v="Yes, unspecified"/>
    <s v="EVs"/>
    <s v="none"/>
    <s v="n/a"/>
    <s v="n/a"/>
    <s v="Not required"/>
    <m/>
    <s v="Charger"/>
    <s v="Rolling"/>
    <m/>
    <m/>
    <s v="- Applicant must be a member of the cooperative._x000a_- Unit must be new and certified by Underwriters Laboratories, Inc. (U.L. Listed) and Edison Testing Laboratories (ETL Listed)._x000a_- Equipment must be installed in accordance with manufacturer’s specifications and meet all federal, state, and local laws and building codes._x000a_- Charging unit must be wall or pedestal mounted, and can be installed on an existing building or on new construction._x000a_- EV Level 2 charger installed must be new. Chargers that are portable, resold, rebuilt, used, or received from warranty insurance claims are not eligible for this rebate."/>
    <s v="https://www.firelandsec.com/electric-vehicle-charger-rebates"/>
  </r>
  <r>
    <s v="Y"/>
    <s v="A"/>
    <s v="Plug-in Electric Vehicle (PEV) Rebate Oklahoma Electric Cooperative (OEC)"/>
    <m/>
    <s v="Funding"/>
    <s v="Rebate"/>
    <s v="Utility"/>
    <s v="Oklahoma Electric Cooperative (OEC)"/>
    <m/>
    <x v="26"/>
    <s v="N/A"/>
    <n v="200"/>
    <s v="per bus"/>
    <s v="Yes, unspecified "/>
    <s v="EVs"/>
    <s v="none"/>
    <s v="n/a"/>
    <m/>
    <s v="Not required"/>
    <s v="N/A"/>
    <s v="Bus (&amp;/or Battery)"/>
    <s v="Rolling"/>
    <m/>
    <m/>
    <s v="Contact company for availability of funds"/>
    <s v="https://okcoop.org/energy-efficiency-rebates/"/>
  </r>
  <r>
    <s v="Y"/>
    <s v="A"/>
    <s v="Electric Vehicle (EV) Charging Station Rental Program Duke Energy"/>
    <m/>
    <s v="Funding"/>
    <s v="Incentive"/>
    <s v="Utility"/>
    <s v="Duke Energy"/>
    <s v="Duke Energy"/>
    <x v="23"/>
    <m/>
    <n v="20"/>
    <s v="per month"/>
    <s v="Yes, unspecified"/>
    <s v="EVs"/>
    <s v="none"/>
    <s v="n/a"/>
    <m/>
    <s v="Not required"/>
    <m/>
    <s v="Charger"/>
    <s v="Rolling"/>
    <m/>
    <m/>
    <m/>
    <s v="https://www.duke-energy.com/home/products/ev-complete/charger-solution"/>
  </r>
  <r>
    <s v="Y"/>
    <s v="A"/>
    <s v="Electric Vehicle (EV) Charging Rate Incentive Glendale Water and Power (GWP)"/>
    <s v="N/A"/>
    <s v="Other"/>
    <s v="Rate"/>
    <s v="Utility"/>
    <s v="Glendale Water and Power"/>
    <s v="Glendale Water and Power"/>
    <x v="15"/>
    <s v="N/A"/>
    <n v="8"/>
    <s v="per month "/>
    <s v="Yes, unspecified"/>
    <s v="EVs"/>
    <s v="none"/>
    <s v="n/a"/>
    <m/>
    <s v="Not required"/>
    <s v="N/A"/>
    <s v="Maintenance Cost"/>
    <s v="Rolling"/>
    <s v="1 - light"/>
    <m/>
    <s v="The Off-Peak EV Charging Rebate program encourages Glendale EV drivers to charge their vehicles overnight on weekdays between 9:00 p.m. and 12:00 p.m. the next day and any time on the weekend in exchange for a monthly incentive of $8. This is calculated and payed yearly"/>
    <s v="https://www.bringyourowncharger.com/gwp-home"/>
  </r>
  <r>
    <s v="Y"/>
    <s v="C"/>
    <s v="Electric Vehicle (EV) Charging Station Grants"/>
    <s v="N/A"/>
    <s v="Funding"/>
    <s v="Grant"/>
    <s v="VW Settlement"/>
    <s v="State of Conneticut"/>
    <s v="VW Environmental Mitigation Trust"/>
    <x v="31"/>
    <n v="55721170"/>
    <s v="N/A"/>
    <s v="N/A"/>
    <s v="N/A"/>
    <s v="EVs"/>
    <s v="prioritization"/>
    <s v="All"/>
    <m/>
    <s v="Required"/>
    <s v="2009 or older (and certain 2012 buses)"/>
    <s v="Charger + infrastructure"/>
    <s v="Unknown"/>
    <m/>
    <m/>
    <s v="Funding can change year to year. The past round included a total of $4 million: Up to $4 million will be available for grants. $3 million will be made available for projects to fund municipal and state government EVSE infrastructure. $1.2 million is set-aside for EVSE deployment at state government sites to advance the sustainability goals of Executive Order 1. $1.8 million is set-aside for additional state or municipal government sites. $1 million dollars will be dedicated to support non-government public EVSE."/>
    <s v="https://portal.ct.gov/DEEP/Air/Mobile-Sources/VW/VW-Settlement---Grants"/>
  </r>
  <r>
    <s v="Y"/>
    <s v="B"/>
    <s v="Electrification Technology Grants (Michigan Mobility Funding Platform)"/>
    <s v="N/A"/>
    <s v="Funding"/>
    <s v="Grant"/>
    <s v="State"/>
    <s v="State of Michigan"/>
    <s v="Office of Future Mobility and Electrification (OFME) and the Michigan Department of Transportation (MDOT)"/>
    <x v="30"/>
    <s v="N/A"/>
    <n v="125000"/>
    <s v="per project"/>
    <s v="Yes, unspecified"/>
    <s v="EVs"/>
    <s v="none"/>
    <s v="n/a"/>
    <m/>
    <s v="Not required"/>
    <m/>
    <s v="Anything"/>
    <s v="Rolling"/>
    <s v="2 - medium"/>
    <m/>
    <s v="The amount of funds and matching funds needed are negotiable. Projects with higher matching funds will be &quot;viewed favorably&quot;"/>
    <s v="https://www.michiganbusiness.org/mobility-funding/"/>
  </r>
  <r>
    <s v="Y"/>
    <s v="A"/>
    <s v="Commercial Electric Vehicle (EV) and Fuel Cell Electric Vehicle (FCEV) Tax Credit"/>
    <s v="N/A"/>
    <s v="Funding"/>
    <s v="Incentive"/>
    <s v="Federal"/>
    <s v="Department of Treasury"/>
    <s v="Internal Revenue Service"/>
    <x v="2"/>
    <s v="N/A"/>
    <n v="40000"/>
    <s v="per bus"/>
    <s v="Yes, unspecified"/>
    <s v="MDHV vehicles only"/>
    <s v="none"/>
    <s v="n/a"/>
    <m/>
    <s v="Not required"/>
    <m/>
    <s v="Bus (&amp;/or Battery)"/>
    <s v="Rolling"/>
    <m/>
    <m/>
    <s v="The tax credit amount is equal to the lesser of the following amounts: 15% of the vehicle purchase price for plug-in hybrid electric vehicles. 30% of the vehicle purchase price for EVs and FCEVs. The incremental cost of the vehicle compared to an equivalent internal combustion engine vehicle"/>
    <s v="https://www.congress.gov/public-laws/117th-congress"/>
  </r>
  <r>
    <s v="Y"/>
    <s v="A"/>
    <s v="Electric Vehicle (EV) Charging Station Rebate - Great River Energy"/>
    <s v="N/A"/>
    <s v="Funding"/>
    <s v="Rebate"/>
    <s v="State"/>
    <s v="Michigan Department of Transportation"/>
    <s v="Great River Energy"/>
    <x v="36"/>
    <s v="N/A"/>
    <s v="N/A"/>
    <s v="N/A"/>
    <s v="N/A"/>
    <s v="EVs"/>
    <s v="none"/>
    <s v="n/a"/>
    <m/>
    <s v="Not required"/>
    <m/>
    <s v="Charger"/>
    <s v="Rolling"/>
    <m/>
    <m/>
    <s v="Great River Energy provides rebates for the purchase or lease of Level 2 EV chargers. Rebates are available for public, workplace, multifamily, and fleet charging stations. Leased chargers must have a minimum lease term of 5 years."/>
    <s v="https://econdev.greatriverenergy.com/assistance-programs/p/item/2407/electric-vehicle-charging"/>
  </r>
  <r>
    <s v="Y"/>
    <s v="A"/>
    <s v="Plug-In Electric Vehicle (PEV) Charging Rate Incentives - Hawaiian Electric Company"/>
    <m/>
    <s v="Other"/>
    <s v="Rate"/>
    <s v="Utility"/>
    <s v="Maui Electric Company and Hawaii Electric Light Company"/>
    <s v="Hawaiian Electric Company "/>
    <x v="41"/>
    <s v="N/A"/>
    <n v="5"/>
    <s v="per month"/>
    <s v="Yes, unspecified"/>
    <s v="EVs"/>
    <s v="none"/>
    <s v="n/a"/>
    <s v="no "/>
    <s v="Not required"/>
    <s v="N/A"/>
    <s v="Maintenance Cost"/>
    <s v="Rolling"/>
    <m/>
    <m/>
    <s v="The TOU rates are available to customers on Oahu, Molokai, Maui, and Hawaii Island. Limit of 20 participants. TOU metering charge = $5 per month (additional charges during peak and midday hours)"/>
    <s v="https://www.hawaiianelectric.com/products-and-services/electric-vehicles/electric-vehicle-rates-and-enrollment/electric-bus-facility"/>
  </r>
  <r>
    <s v="Y"/>
    <s v="C"/>
    <s v="Heavy-Duty Zero Emission Vehicle (ZEV) and Infrastructure Grants"/>
    <s v="N/A"/>
    <s v="Funding"/>
    <s v="Grant"/>
    <s v="Federal"/>
    <s v="Enviromental Protection Agency"/>
    <s v="Enviromental Protection Agency"/>
    <x v="2"/>
    <n v="1000000000"/>
    <n v="1"/>
    <s v="per project"/>
    <s v="Yes, unspecified"/>
    <s v="MDHV vehicles only"/>
    <s v="extra funds"/>
    <s v="Pollution burden"/>
    <m/>
    <s v="Not required"/>
    <m/>
    <s v="Anything"/>
    <s v="Unknown"/>
    <m/>
    <m/>
    <s v="No details on application process yet. Awards amount may vary. _x000a_Eligible project costs include:The incremental cost of a Class 6 or 7 electric vehicle;_x000a_-   Capital, installation, operation, and maintenance costs of ZEV_x000a_    charging or refueling infrastructure;_x000a_-   Workforce development and training programs to support the_x000a_    maintenance, charging, fueling, and operation of ZEVs; and,_x000a_-   Planning and technical activities that support the adoption and_x000a_    deployment of ZEVs."/>
    <s v="https://www.epa.gov/inflation-reduction-act/clean-heavy-duty-vehicle-program"/>
  </r>
  <r>
    <s v="Y"/>
    <s v="A"/>
    <s v="Plug-In Electric Vehicle (PEV) Time-Of-Use (TOU) Rates - Applied Energy Services (AES) Indiana"/>
    <m/>
    <s v="Other"/>
    <s v="Rate"/>
    <s v="Utility"/>
    <s v="AES Indiana"/>
    <s v="AES Indiana "/>
    <x v="23"/>
    <s v="N/A"/>
    <n v="2.5"/>
    <s v="per charging session"/>
    <s v="N/A"/>
    <s v="EVs"/>
    <s v="none"/>
    <s v="n/a"/>
    <m/>
    <s v="Not required"/>
    <s v="N/A"/>
    <s v="Maintenance Cost"/>
    <s v="Rolling"/>
    <m/>
    <m/>
    <m/>
    <s v="https://www.aesindiana.com/ev-rates"/>
  </r>
  <r>
    <s v="Y"/>
    <s v="X"/>
    <s v="Residential Electric Vehicle (EV) Charging Station Rebate SMUD"/>
    <s v="SMUD"/>
    <s v="Funding"/>
    <s v="Rebate"/>
    <s v="Utility"/>
    <s v="Sacramento Municipal Utility District"/>
    <s v="Sacramento Municipal Utility District"/>
    <x v="15"/>
    <s v="N/A"/>
    <n v="1000"/>
    <s v="per applicant "/>
    <s v="Yes, unspecified"/>
    <s v="EVs"/>
    <s v="none"/>
    <s v="n/a"/>
    <m/>
    <s v="Not required"/>
    <m/>
    <s v="Charger"/>
    <s v="Rolling"/>
    <s v="1 - light"/>
    <m/>
    <s v="Residential Program. rebate is for  the purchase and installation of a new Level 2 EV_x000a_charging station and associated electrical upgrades"/>
    <s v="https://www.smud.org/en/Going-Green/Electric-Vehicles/Charge-at-Home-application-page"/>
  </r>
  <r>
    <s v="Y"/>
    <s v="A"/>
    <s v="Electric Vehicle (EV) Charging Station Electrical Infrastructure Application  - National Grid"/>
    <m/>
    <s v="Funding"/>
    <s v="Rebate"/>
    <s v="Utility"/>
    <s v="National Grid "/>
    <s v="National Grid "/>
    <x v="34"/>
    <s v="N/A"/>
    <n v="1"/>
    <s v="per district"/>
    <s v="Yes, unspecified "/>
    <s v="EVs"/>
    <s v="extra funds"/>
    <s v="Income + Race/Ethinicity/Tribe"/>
    <m/>
    <s v="Not required"/>
    <s v="N/A"/>
    <s v="Charger + infrastructure"/>
    <s v="Rolling"/>
    <m/>
    <m/>
    <m/>
    <s v="https://www.nationalgridus.com/MA-Business/Energy-Saving-Programs/Electric-Vehicle-Charging-Station-Program"/>
  </r>
  <r>
    <s v="Y"/>
    <s v="C"/>
    <s v="Electric Vehicle Charging Grant"/>
    <m/>
    <s v="Funding"/>
    <s v="Grant"/>
    <s v="Utility"/>
    <s v="Pacific Power"/>
    <m/>
    <x v="42"/>
    <n v="2500000"/>
    <n v="1"/>
    <s v="per charger"/>
    <s v="Yes, unspecified "/>
    <s v="EVs"/>
    <s v="prioritization"/>
    <s v="Income"/>
    <s v="n/a"/>
    <s v="Not required"/>
    <s v="N/A"/>
    <s v="Charger + infrastructure"/>
    <s v="Unknown"/>
    <m/>
    <m/>
    <s v="Most recent round was 2021. No rebates at available. AFDC archived Jan. 2022"/>
    <s v="https://view.officeapps.live.com/op/view.aspx?src=https%3A%2F%2Fwww.pacificpower.net%2Fcontent%2Fdam%2Fpcorp%2Fdocuments%2Fen%2Fpacificpower%2Fsavings-energy-choices%2Felectric-vehicles%2FEV_Charging_Grant_Application_2021_Q1.docx&amp;wdOrigin=BROWSELINK"/>
  </r>
  <r>
    <s v="Y"/>
    <s v="A"/>
    <s v="Take Charge AZ Pilot for Fleet Charging"/>
    <m/>
    <s v="Other"/>
    <s v="Equipment"/>
    <s v="Utility"/>
    <s v="Arizona Public Service"/>
    <s v="Arizona Public Service"/>
    <x v="39"/>
    <s v="N/A"/>
    <n v="1"/>
    <s v="per applicant"/>
    <s v="N/A"/>
    <s v="Any fleet vehicles"/>
    <s v="none"/>
    <s v="n/a"/>
    <s v="n/a"/>
    <s v="Not required"/>
    <s v="N/A"/>
    <s v="Charger + infrastructure"/>
    <s v="Rolling"/>
    <m/>
    <m/>
    <m/>
    <s v="https://www.aps.com/en/About/Sustainability-and-Innovation/Technology-and-Innovation/Electric-vehicles/Take-Charge-AZ"/>
  </r>
  <r>
    <s v="Y"/>
    <s v="X"/>
    <s v="Alternative Fuel Vehicle (AFV) Grants"/>
    <s v="AFV"/>
    <s v="Funding"/>
    <s v="Grant"/>
    <s v="State"/>
    <s v="Electric and Gas Utilities across the state of Iowa"/>
    <s v="Iowa Economic Development Authority"/>
    <x v="18"/>
    <n v="2000000"/>
    <n v="1000000"/>
    <s v="per applicant"/>
    <s v="Yes, unspecified"/>
    <s v="Energy"/>
    <s v="prioritization"/>
    <s v="All"/>
    <m/>
    <s v="Not required"/>
    <m/>
    <s v="Anything"/>
    <s v="Unknown"/>
    <m/>
    <m/>
    <s v="Pre-application submission deadline is closed. Projects must also aid in the implementation of one of the key focus areas of the Iowa Energy Plan:_x000a_Technology-based Energy Research and Development_x000a_Energy Workforce Development_x000a_Support for Rural and Underserved Areas_x000a_Biomass Conversion_x000a_Natural Gas Expansion in Underserved Areas_x000a_Electric Grid Modernization_x000a_Alternative Fuel Vehicles_x000a_Carbon Management"/>
    <s v="https://www.iowaeda.com/iowa-energy-office/grants/"/>
  </r>
  <r>
    <s v="Y"/>
    <s v="C"/>
    <s v="Zero Emission Vehicle (ZEV) Rebate Program Authorization"/>
    <s v="ZEV"/>
    <s v="Other"/>
    <s v="Law"/>
    <s v="State"/>
    <s v="State of Massachusetts"/>
    <s v="The Massachusetts Department of Energy Resources"/>
    <x v="34"/>
    <s v="N/A"/>
    <n v="4500"/>
    <s v="per bus"/>
    <s v="Yes, unspecified"/>
    <s v="MDHV vehicles only"/>
    <s v="extra funds"/>
    <s v="Income"/>
    <m/>
    <s v="Not required"/>
    <m/>
    <s v="Bus (&amp;/or Battery)"/>
    <s v="Rolling"/>
    <m/>
    <m/>
    <s v="This is the authorization for a program. Initial guidelines for said program: The Massachusetts Department of Energy Resources (DOER) must establish a rebate program for the purchase or lease of ZEVs. Rebates between $3,500 and $5,000 must be available for the purchase or lease of new or pre-owned light-duty ZEVs. Eligible light-duty ZEVs may not have a purchase price above $55,000. DOER must also offer a rebate of at least $4,500 for the purchase or lease of medium- or heavy-duty ZEVs or for the trade-in of a light-duty internal combustion engine vehicle for the purchase of a light-duty ZEV. DOER must offer low-income residents an additional rebate of $1,500. Eligible applicants include residents, corporate fleets, and tribal entities."/>
    <s v="https://afdc.energy.gov/laws/all?state=MA#:~:text=Zero%20Emission%20Vehicle%20(ZEV)%20Rebate,%2Downed%20light%2Dduty%20ZEVs."/>
  </r>
  <r>
    <s v="Y"/>
    <s v="C"/>
    <s v="Electric Vehicle Charging Station Program"/>
    <m/>
    <s v="Funding"/>
    <s v="Rebate"/>
    <s v="Utility"/>
    <s v="National Grid"/>
    <s v="Rhode Island Office of Energy Resources "/>
    <x v="35"/>
    <s v="N/A"/>
    <n v="1"/>
    <s v="per charger"/>
    <s v="Yes, unspecified "/>
    <s v="EVs"/>
    <s v="none"/>
    <s v="n/a"/>
    <m/>
    <s v="Not required"/>
    <s v="N/A"/>
    <s v="Charger + infrastructure"/>
    <s v="Unknown"/>
    <m/>
    <m/>
    <m/>
    <s v="https://www.rienergy.com/RI-Business/Energy-Saving-Programs/Electric-Vehicle-Charging-Station-Program#/find/nearest?fuel=ELEC&amp;location=Rhode%20Island"/>
  </r>
  <r>
    <s v="Y"/>
    <s v="A"/>
    <s v="Electric Mobility Grants"/>
    <m/>
    <s v="Funding"/>
    <s v="Grant"/>
    <s v="Utility"/>
    <s v="Pacific Power"/>
    <s v="ratepayer funds"/>
    <x v="1"/>
    <s v="N/A"/>
    <n v="1"/>
    <s v="per applicant"/>
    <s v="Yes, unspecified "/>
    <s v="EVs"/>
    <s v="prioritization"/>
    <s v="n/a"/>
    <m/>
    <s v="Not required"/>
    <s v="N/A"/>
    <s v="Charger + infrastructure"/>
    <s v="Rolling"/>
    <m/>
    <m/>
    <m/>
    <s v="https://www.pacificpower.net/savings-energy-choices/electric-vehicles/charging-station-grants.html"/>
  </r>
  <r>
    <s v="Y"/>
    <s v="A"/>
    <s v="Electric Vehicle Supply Equipment (EVSE) Incentives - Brickell Energy"/>
    <m/>
    <s v="Funding"/>
    <s v="Discount/point of sale coupon or voucher"/>
    <s v="Utility"/>
    <s v="aFLoat Program"/>
    <s v="Brickell Energy"/>
    <x v="32"/>
    <s v="N/A"/>
    <n v="1"/>
    <s v="per district"/>
    <s v="Yes, unspecified "/>
    <s v="EVs"/>
    <s v="none"/>
    <s v="n/a"/>
    <s v="yes "/>
    <s v="Not required"/>
    <s v="N/A"/>
    <s v="Charger"/>
    <s v="Rolling"/>
    <s v="2 - medium"/>
    <m/>
    <m/>
    <s v="http://brickellenergy.com/afloat-program/"/>
  </r>
  <r>
    <s v="Y"/>
    <s v="X"/>
    <s v="Electric Vehicle (EV) Time-of-Use (TOU) Rate - Orange &amp; Rockland Utilities (O&amp;R)"/>
    <m/>
    <s v="Other"/>
    <s v="Rate"/>
    <s v="Utility"/>
    <s v="Orange &amp; Rockland Utilities (O&amp;R)"/>
    <s v="Orange &amp; Rockland Utilities (O&amp;R)"/>
    <x v="5"/>
    <m/>
    <s v="reduce SC1 residential rate monthly customer charge from $32.00 to $19.50"/>
    <m/>
    <s v="An O&amp;R customer must have a New York State registered PEV and must register the PEV with O&amp;R by providing a copy of the State vehicle registration. A customer who takes the SC 19 TOU rate must remain on the rate for a minimum of 12 months. "/>
    <s v="EVs"/>
    <s v="none"/>
    <s v="n/a"/>
    <s v="n/a"/>
    <s v="Not required"/>
    <m/>
    <s v="Charger"/>
    <s v="Rolling"/>
    <m/>
    <m/>
    <m/>
    <s v="n/a"/>
  </r>
  <r>
    <s v="Y"/>
    <s v="A"/>
    <s v="Non-Residential Electric Vehicle Supply Equipment (EVSE) Program - ConEdison"/>
    <s v="EVSE"/>
    <s v="Funding"/>
    <s v="Rebate"/>
    <s v="Utility"/>
    <s v="Con Edison"/>
    <s v="PowerReady Charging Infrastructure Program"/>
    <x v="5"/>
    <s v="N/A"/>
    <n v="1"/>
    <s v="per district"/>
    <s v="N/A"/>
    <s v="EVs"/>
    <s v="extra funds"/>
    <s v="Income + Race/Ethinicity/Tribe"/>
    <m/>
    <s v="Not required"/>
    <s v="N/A"/>
    <s v="Infrastructure"/>
    <s v="Rolling"/>
    <m/>
    <m/>
    <s v="Must sign in to see eligibility requirements"/>
    <s v="https://www.coned.com/en/our-energy-future/technology-innovation/electric-vehicles/power-ready-program"/>
  </r>
  <r>
    <s v="Y"/>
    <s v="A"/>
    <s v="Public Electric Vehicle (EV) Charging Station Incentive - Potomac Edison"/>
    <m/>
    <s v="Funding"/>
    <s v="Incentive"/>
    <s v="Utility"/>
    <s v="Potomac Edison"/>
    <m/>
    <x v="14"/>
    <s v="N/A"/>
    <n v="1"/>
    <s v="per charger"/>
    <s v="Yes, unspecified"/>
    <s v="EVs"/>
    <s v="none"/>
    <s v="n/a"/>
    <m/>
    <s v="Not required"/>
    <s v="N/A"/>
    <s v="Charger"/>
    <s v="Rolling"/>
    <m/>
    <m/>
    <s v="Potomac Edison is installing 59 ChargePoint *public* charging stations. Other rebate available for residential and multi-dwelling buildings. "/>
    <s v="https://www.firstenergycorp.com/help/electric-vehicles/maryland-ev/maryland-ev/ev-public-charging-stations.html"/>
  </r>
  <r>
    <s v="Y"/>
    <s v="C"/>
    <s v="EV Recharge SMECO"/>
    <m/>
    <s v="Other"/>
    <s v="Equipment"/>
    <s v="Utility"/>
    <s v="SMECO"/>
    <m/>
    <x v="14"/>
    <s v="N/A"/>
    <n v="1"/>
    <s v="per charger"/>
    <s v="N/A"/>
    <s v="EVs"/>
    <s v="none"/>
    <s v="n/a"/>
    <m/>
    <s v="Not required"/>
    <m/>
    <s v="Charger + infrastructure"/>
    <s v="Rolling"/>
    <m/>
    <m/>
    <s v="Only public charging that is purchased and owned by SMECO it seems"/>
    <s v="https://www.smeco.coop/services/electric-vehicles/smeco-ev-recharge/"/>
  </r>
  <r>
    <s v="Y"/>
    <s v="A"/>
    <s v="All-Electric Vehicle (EV) and Electric Vehicle Supply Equipment (EVSE) Rebate  NPPD"/>
    <s v="EV &amp; EVSE"/>
    <s v="Funding"/>
    <s v="Rebate"/>
    <s v="Utility"/>
    <s v="Nebraska Public Power District (NPPD)"/>
    <m/>
    <x v="25"/>
    <s v="N/A"/>
    <n v="0.9"/>
    <s v="per applicant"/>
    <n v="0.1"/>
    <s v="EVs"/>
    <s v="none"/>
    <s v="n/a"/>
    <m/>
    <s v="Not required"/>
    <s v="N/A"/>
    <s v="Charger + infrastructure"/>
    <s v="Rolling"/>
    <m/>
    <m/>
    <s v="90% rebate forCommercial Charger Incentive. Other incentives include $4,000 for electric vehicle, $1,000 for commercial conduit"/>
    <s v="https://nppd.energywisenebraskagoev.com/"/>
  </r>
  <r>
    <s v="Y"/>
    <s v="A"/>
    <s v="Non-Residential Electric Vehicle Supply Equipment (EVSE) Program - Central Hudson"/>
    <s v="EVSE"/>
    <s v="Funding"/>
    <s v="Rebate"/>
    <s v="Utility"/>
    <s v="Central Hudson"/>
    <s v="Make Ready"/>
    <x v="5"/>
    <s v="N/A"/>
    <n v="0.9"/>
    <s v="per district"/>
    <n v="0.1"/>
    <s v="Any fleet vehicles"/>
    <s v="exclusive to"/>
    <s v="Income + Race/Ethinicity/Tribe"/>
    <m/>
    <s v="Not required"/>
    <s v="N/A"/>
    <s v="Infrastructure"/>
    <s v="Rolling"/>
    <m/>
    <m/>
    <m/>
    <s v="https://ch-evmakeready.programprocessing.com/programapplication/?ft=75BC95B0538211EC9C507DABAF603ADC"/>
  </r>
  <r>
    <s v="Y"/>
    <s v="A"/>
    <s v="National Grid - EV Make Ready Infrastructure Program - (light duty fleet and public charging)"/>
    <s v="EVSE"/>
    <s v="Funding"/>
    <s v="Incentive"/>
    <s v="Utility"/>
    <s v="National Grid"/>
    <s v="Electric Vehicle Charging Station Program"/>
    <x v="5"/>
    <s v="N/A"/>
    <n v="1"/>
    <s v="per project"/>
    <s v="N/A"/>
    <s v="Any fleet vehicles"/>
    <s v="extra funds"/>
    <s v="Income + Race/Ethinicity/Tribe"/>
    <m/>
    <s v="Not required"/>
    <s v="N/A"/>
    <s v="Infrastructure"/>
    <s v="Rolling"/>
    <m/>
    <m/>
    <s v="Infrastructure incentives from 50% to 100%, depending on eligibility. "/>
    <s v="https://www.nationalgridus.com/Upstate-NY-Business/Energy-Saving-Programs/Electric-Vehicle-Charging-Station-Program#ev"/>
  </r>
  <r>
    <s v="Y"/>
    <s v="A"/>
    <s v="NYSEG Medium and Heavy Duty Vehicle EV Make-Ready Pilot"/>
    <s v="N/A"/>
    <s v="Funding"/>
    <s v="Incentive"/>
    <s v="Utility"/>
    <s v="New York State Electric and Gas"/>
    <s v="Make-Ready Program"/>
    <x v="5"/>
    <s v="N/A"/>
    <n v="0.9"/>
    <s v="per site"/>
    <n v="0.1"/>
    <s v="MDHV vehicles only"/>
    <s v="none"/>
    <s v="n/a"/>
    <m/>
    <s v="Not required"/>
    <m/>
    <s v="Infrastructure"/>
    <s v="Rolling"/>
    <s v="2 - medium"/>
    <m/>
    <s v="Qualifying participants must also be seeking and receiving support through the New York Truck Voucher Incentive Program (run by NYSERDA) or the New York City Clean Trucks Program (administered by NYC Department of Transportation. If you are a Medium or Heavy Duty Fleet Operator interested in EV Make-Ready Incentives, please complete the Fleet Assessment Service Application listed in the Fleet Assessment Services section of the linked website."/>
    <s v="https://jointutilitiesofny.org/ev/make-ready/mhd-pilot-program"/>
  </r>
  <r>
    <s v="Y"/>
    <s v="A"/>
    <s v="Non-Residential Electric Vehicle Supply Equipment (EVSE) Program - NYSEG"/>
    <s v="EVSE"/>
    <s v="Funding"/>
    <s v="Rebate"/>
    <s v="Utility"/>
    <s v="New York State Electric and Gas (NYSEG)"/>
    <s v="Level 2 and DC Fast Charger Make Ready Program"/>
    <x v="5"/>
    <s v="N/A"/>
    <n v="0.9"/>
    <s v="per port"/>
    <n v="0.1"/>
    <s v="EVs"/>
    <s v="extra funds"/>
    <s v="Income + Race/Ethinicity/Tribe"/>
    <m/>
    <s v="Not required"/>
    <s v="N/A"/>
    <s v="Charger"/>
    <s v="Rolling"/>
    <m/>
    <m/>
    <m/>
    <s v="https://www.nyseg.com/smartenergy/electricvehicles/dc-fc-incentive-program"/>
  </r>
  <r>
    <s v="Y"/>
    <s v="A"/>
    <s v="Diesel Emissions Reduction Grants"/>
    <m/>
    <s v="Funding"/>
    <s v="Grant"/>
    <s v="Federal"/>
    <s v="South Carolina Department of Health and Environmental Control"/>
    <s v="Environmental Protection Agency"/>
    <x v="7"/>
    <n v="299000"/>
    <n v="0.45"/>
    <s v="per bus"/>
    <n v="0.55000000000000004"/>
    <s v="MDHV vehicles only"/>
    <s v="prioritization"/>
    <s v="Pollution burden"/>
    <m/>
    <s v="Required"/>
    <m/>
    <s v="Bus + Repower"/>
    <s v="Annual Window"/>
    <s v="2 - medium"/>
    <m/>
    <m/>
    <s v="https://scdhec.gov/environment/businesses-communities-go-green/environmental-loans-grants-businesses-communities/south"/>
  </r>
  <r>
    <s v="Y"/>
    <s v="A"/>
    <s v="Clean Diesel Grant Program"/>
    <s v="(DERA)"/>
    <s v="Funding"/>
    <s v="Grant"/>
    <s v="Federal"/>
    <s v="Pennsylvania Department of Environmental Protection"/>
    <s v="Environmental Protection Agency &amp; Volkswagen Mitigation Trust Fund"/>
    <x v="6"/>
    <m/>
    <n v="0.6"/>
    <s v="per bus"/>
    <n v="0.4"/>
    <s v="MDHV vehicles only"/>
    <s v="prioritization"/>
    <s v="Pollution + Income"/>
    <m/>
    <s v="Required"/>
    <m/>
    <s v="Bus + Repower"/>
    <s v="Rolling"/>
    <m/>
    <m/>
    <s v="Applications open May-June 2023"/>
    <s v="https://storymaps.arcgis.com/stories/6f5db16b8399488a8ef2567e1affa1e2"/>
  </r>
  <r>
    <s v="Y"/>
    <s v="A"/>
    <s v="Medium- and Heavy-Duty (MHD) Zero Emission Vehicle (ZEV) Grant"/>
    <m/>
    <s v="Funding"/>
    <s v="Grant"/>
    <s v="VW Settlement"/>
    <s v="Volkswagen Mitigation Trust Fund"/>
    <s v="Department of Environmental Protection"/>
    <x v="6"/>
    <n v="13000000"/>
    <n v="0.9"/>
    <s v="per applicant"/>
    <n v="0.1"/>
    <s v="MDHV vehicles only"/>
    <s v="extra funds"/>
    <s v="Income"/>
    <m/>
    <s v="Required"/>
    <m/>
    <s v="Bus + Charger"/>
    <s v="Rolling"/>
    <m/>
    <m/>
    <s v="Application opens April-May 2023. Act 47 disctricts can have up to 100% of costs covered"/>
    <s v="https://storymaps.arcgis.com/stories/6f5db16b8399488a8ef2567e1affa1e2"/>
  </r>
  <r>
    <s v="Y"/>
    <s v="X"/>
    <s v="Electric Vehicle (EV) Charging Station Workplace Rebate Pepco"/>
    <m/>
    <s v="Funding"/>
    <s v="Rebate"/>
    <s v="Utility"/>
    <s v="Pepco"/>
    <s v="Pepco"/>
    <x v="14"/>
    <m/>
    <n v="5000"/>
    <s v="per L2 port"/>
    <n v="0.5"/>
    <s v="EVs"/>
    <s v="none"/>
    <s v="n/a"/>
    <m/>
    <s v="Not required"/>
    <m/>
    <s v="Charger"/>
    <s v="Rolling"/>
    <s v="1 - light"/>
    <m/>
    <s v="Program ends January 13, 2024. Maximum funding of $30,000 per site. Must be a Pepco customer that uses 100kW or less per month."/>
    <s v="Workplace Charger Rebate Program | Pepco - An Exelon Company"/>
  </r>
  <r>
    <s v="Y"/>
    <s v="A"/>
    <s v="Diesel Emissions Reductions Grants"/>
    <s v="DERA"/>
    <s v="Funding"/>
    <s v="Grant"/>
    <s v="Federal"/>
    <s v="Connecticut Department of Energy and Environmental Protection"/>
    <s v="Environmental Protection Agency"/>
    <x v="31"/>
    <m/>
    <n v="0.45"/>
    <s v="per bus"/>
    <n v="0.55000000000000004"/>
    <s v="MDHV vehicles only"/>
    <s v="prioritization"/>
    <s v="Pollution + Income"/>
    <m/>
    <s v="Required"/>
    <s v="2009 or older"/>
    <s v="Bus + Repower"/>
    <s v="Annual Window"/>
    <m/>
    <m/>
    <m/>
    <s v="https://portal.ct.gov/DEEP/Air/Mobile-Sources/DERA-Grants"/>
  </r>
  <r>
    <s v="Y"/>
    <s v="A"/>
    <s v="Non-Residential Electric Vehicle Supply Equipment (EVSE) Program - Orange &amp; Rockland Utilities (O&amp;R)"/>
    <s v="EVSE"/>
    <s v="Funding"/>
    <s v="Rebate"/>
    <s v="Utility"/>
    <s v="Orange &amp; Rockland"/>
    <s v="Make Ready"/>
    <x v="5"/>
    <s v="N/A"/>
    <n v="0.9"/>
    <s v="per district"/>
    <n v="0.1"/>
    <s v="EVs"/>
    <s v="extra funds"/>
    <s v="Income + Race/Ethinicity/Tribe"/>
    <m/>
    <s v="Not required"/>
    <s v="N/A"/>
    <s v="Infrastructure"/>
    <s v="Rolling"/>
    <m/>
    <m/>
    <m/>
    <s v="https://www.oru.com/en/our-energy-future/technology-innovation/electric-vehicles/new-york/commercial-ev-drivers/power-ready-program"/>
  </r>
  <r>
    <s v="Y"/>
    <s v="C"/>
    <s v="Zero Emission Transportation System Support"/>
    <m/>
    <s v="Other"/>
    <s v="Law"/>
    <s v="State"/>
    <m/>
    <m/>
    <x v="15"/>
    <m/>
    <s v="N/A"/>
    <s v="N/A"/>
    <s v="N/A"/>
    <s v="Any public fleet vehicle"/>
    <s v="none"/>
    <s v="n/a"/>
    <m/>
    <s v="Not required"/>
    <m/>
    <s v="Infrastructure"/>
    <s v="Rolling"/>
    <m/>
    <m/>
    <s v="The law stipulates that any private, nonprofit mutual benefit corporations providing services to zero emission transportation systems or facilities, may enter into a joint powers agreement for the purpose of facilitating development , construction, and operation of a zero emission transportation system or facility."/>
    <s v="https://afdc.energy.gov/laws/13151"/>
  </r>
  <r>
    <s v="Y"/>
    <s v="X"/>
    <s v="Fleet Alternative Fuel Vehicle (AFV) and Technology Grants "/>
    <m/>
    <s v="Funding"/>
    <s v="Law"/>
    <s v="State"/>
    <m/>
    <m/>
    <x v="0"/>
    <m/>
    <m/>
    <m/>
    <m/>
    <m/>
    <m/>
    <m/>
    <m/>
    <m/>
    <m/>
    <m/>
    <s v="Unknown"/>
    <m/>
    <m/>
    <s v="&quot;Yellow fleet school buses are not eligible for funding through the Clean Fleet_x000a_Enterprise.&quot;"/>
    <s v="CFVT Program Guide_2023_03_30.pdf - Google Drive"/>
  </r>
  <r>
    <s v="Y"/>
    <s v="A"/>
    <s v="Non-Residential Electric Vehicle Supply Equipment (EVSE) Program - Rochester Gas and Electric (RG&amp;E)"/>
    <s v="EVSE"/>
    <s v="Funding"/>
    <s v="Rebate"/>
    <s v="Utility"/>
    <s v="Rochester Gas and Electric (RG&amp;E)"/>
    <s v="Make Ready"/>
    <x v="5"/>
    <n v="701000000"/>
    <n v="0.9"/>
    <s v="per district"/>
    <n v="0.1"/>
    <s v="EVs"/>
    <s v="extra funds"/>
    <s v="Income + Race/Ethinicity/Tribe"/>
    <m/>
    <s v="Not required"/>
    <s v="N/A"/>
    <s v="Infrastructure"/>
    <s v="Rolling"/>
    <m/>
    <m/>
    <m/>
    <s v="https://www.rge.com/smartenergy/electricvehicles/ev-charger-make-ready-program"/>
  </r>
  <r>
    <s v="Y"/>
    <s v="A"/>
    <s v="Medium- and Heavy-Duty (MHD) Fleet Electric Vehicle (EV) Charging Station Program - ConEdison"/>
    <m/>
    <s v="Funding"/>
    <s v="Incentive"/>
    <s v="Utility"/>
    <s v="conEdison"/>
    <s v="conEdison"/>
    <x v="5"/>
    <s v="N/A"/>
    <n v="0.85"/>
    <s v="per applicant"/>
    <n v="0.15"/>
    <s v="MDHV vehicles only"/>
    <s v="prioritization"/>
    <s v="Pollution + Income"/>
    <s v="n/a"/>
    <s v="Not required"/>
    <m/>
    <s v="Charger + infrastructure"/>
    <s v="Rolling"/>
    <m/>
    <m/>
    <s v="- Must receive, or plan to receive, service from Con Edison_x000a_- Install DCFC chargers at your site_x000a_- Provide charging for vehicles over 10,000 lbs. gross vehicle weight_x000a_- Be able to cover the utility-side upgrade costs not covered by the incentive"/>
    <s v="https://www.coned.com/en/our-energy-future/electric-vehicles/medium-heavy-duty-ev-charging-infrastructure-program"/>
  </r>
  <r>
    <s v="Y"/>
    <s v="C"/>
    <s v="Electric School Bus Incentive - NV Energy"/>
    <m/>
    <s v="Funding"/>
    <s v="Rebate"/>
    <s v="Utility"/>
    <s v="NV Energy"/>
    <m/>
    <x v="12"/>
    <s v="N/A"/>
    <n v="0.75"/>
    <s v="per applicant"/>
    <n v="0.25"/>
    <s v="School Buses only"/>
    <s v="prioritization"/>
    <s v="Pollution + Income"/>
    <m/>
    <s v="Not required"/>
    <s v="N/A"/>
    <s v="Bus + Charger"/>
    <s v="Unknown"/>
    <m/>
    <m/>
    <s v="Funding has been fully reserved. "/>
    <s v="https://www.nvenergy.com/cleanenergy/electric-vehicles/school-buses"/>
  </r>
  <r>
    <s v="Y"/>
    <s v="A"/>
    <s v="Non-Residential Electric Vehicle (EV) Time-Of-Use (TOU) Rate - Black Hills Energy"/>
    <m/>
    <s v="Other"/>
    <s v="Rate"/>
    <s v="Utility"/>
    <s v="Black Hills Energy"/>
    <s v="Black Hills Energy"/>
    <x v="55"/>
    <m/>
    <n v="0.13"/>
    <s v="per kwh "/>
    <s v="Yes, unspecified"/>
    <s v="EVs"/>
    <s v="none"/>
    <s v="n/a"/>
    <m/>
    <s v="Not required"/>
    <m/>
    <s v="Maintenance Cost"/>
    <s v="Rolling"/>
    <m/>
    <m/>
    <s v="Customers recieving a Ready EV Charing rebate (see below) will be enrolled in this program."/>
    <s v="https://www.blackhillsenergy.com/efficiency-and-savings/welcome-ready-ev/welcome-colorado-ready-ev/commercial-time-day-rates"/>
  </r>
  <r>
    <s v="Y"/>
    <s v="A"/>
    <s v="Plug-in Electric Vehicle Time-of-Use Rate - DTE Energy"/>
    <s v="PEV TOU"/>
    <s v="Other"/>
    <s v="Rate"/>
    <s v="Utility"/>
    <s v="DTE Energy"/>
    <m/>
    <x v="30"/>
    <s v="N/A"/>
    <n v="0.11"/>
    <s v="per kwh "/>
    <n v="1"/>
    <s v="EVs"/>
    <s v="none"/>
    <s v="n/a"/>
    <m/>
    <s v="Not required"/>
    <s v="N/A"/>
    <s v="Maintenance Cost"/>
    <s v="Rolling"/>
    <m/>
    <m/>
    <s v="Must contact utility company to enroll"/>
    <s v="https://www.dteenergy.com/us/en/residential/service-request/pev/pev-res-rate-plans.html"/>
  </r>
  <r>
    <s v="Y"/>
    <s v="A"/>
    <s v="Business Electric Vehicle Time-of-Use"/>
    <s v="BEVT"/>
    <s v="Other"/>
    <s v="Rate"/>
    <s v="Utility"/>
    <s v="Alabama Power"/>
    <s v="Alabama Public Service Commission"/>
    <x v="19"/>
    <s v="N/A"/>
    <n v="0.09"/>
    <s v="per kwh "/>
    <s v="N/A"/>
    <s v="EVs"/>
    <s v="none"/>
    <s v="n/a"/>
    <s v="n/a"/>
    <s v="Not required"/>
    <s v="N/A"/>
    <s v="Maintenance Cost"/>
    <s v="Rolling"/>
    <s v="1 - light"/>
    <s v="N/A"/>
    <s v="Seasonal TOU rate; contact company for further information. "/>
    <s v="https://www.alabamapower.com/business/pricing-and-rates/about-our-pricing.html"/>
  </r>
  <r>
    <s v="Y"/>
    <s v="A"/>
    <s v="Commercial Alternative Fuel Vehicle (AFV) and Fueling Infrastructure Tax Credit"/>
    <m/>
    <s v="Other"/>
    <s v="Tax Credit"/>
    <s v="State"/>
    <m/>
    <s v="Washington State Legislative"/>
    <x v="42"/>
    <s v="$2 million for vehicle credits anually and $6 million for infrastructure anually"/>
    <n v="250000"/>
    <s v="per applicant"/>
    <n v="0.25"/>
    <s v="MDHV vehicles only"/>
    <s v="none"/>
    <s v="n/a"/>
    <s v="n/a"/>
    <s v="Not required"/>
    <m/>
    <s v="Bus (&amp;/or Battery)"/>
    <s v="Rolling"/>
    <m/>
    <m/>
    <s v="Credit for 25 vehicles"/>
    <s v="https://afdc.energy.gov/laws/11642#:~:text=Businesses%20are%20eligible%20to%20receive%20tax%20credits%20for,natural%20gas%2C%20propane%2C%20hydrogen%2C%20dimethyl%20ether%2C%20and%20electricity."/>
  </r>
  <r>
    <s v="Y"/>
    <s v="A"/>
    <s v="Diesel Emissions Reduction Grants"/>
    <s v="DERA"/>
    <s v="Funding"/>
    <s v="Rebate"/>
    <s v="Federal"/>
    <s v="New Hampshire Department of Environmental Services (NHDES)"/>
    <s v="EPA's Diesel Emissions Reduction Act"/>
    <x v="48"/>
    <n v="900000"/>
    <n v="0.55000000000000004"/>
    <s v="per bus"/>
    <n v="0.45"/>
    <s v="MDHV vehicles only"/>
    <s v="prioritization"/>
    <s v="Pollution + Income"/>
    <s v="yes "/>
    <s v="Required"/>
    <m/>
    <s v="Bus + Repower"/>
    <s v="Annual Window"/>
    <m/>
    <m/>
    <s v=" Round 3 application has closed on March 31, 2023. This program is a reimbursement program only."/>
    <s v="https://www.des.nh.gov/business-and-community/loans-and-grants/dera"/>
  </r>
  <r>
    <s v="Y"/>
    <s v="A"/>
    <s v="Diesel Bus and Vehicle Program - School Bus Program"/>
    <m/>
    <s v="Funding"/>
    <s v="Grant"/>
    <s v="VW Settlement"/>
    <s v="North Carolina Department of Environmental Quality (NCDEQ)"/>
    <s v="North Carolina Volkswagen Settlement Mitigation Program"/>
    <x v="13"/>
    <s v="$81.6 million"/>
    <n v="1"/>
    <s v="per applicant"/>
    <s v="Yes, unspecified"/>
    <s v="School Buses only"/>
    <s v="prioritization"/>
    <s v="Pollution burden"/>
    <s v="n/a"/>
    <s v="Required"/>
    <s v="2009 and older"/>
    <s v="Bus + Charger"/>
    <s v="Unknown"/>
    <m/>
    <m/>
    <s v="Last round closed Oct 17, 2022. The funding is split between 54.4 million for Diesel Bus and Vehicle Program and $27.2 million for School Bus Program._x000a_Grant payments will be disbursed as reimbursements after the work is completed, verified and approved._x000a_Vehicles and equipment that qualify for replacement or repower include:_x000a_-   Class 4-8 school buses, shuttle buses, and transit buses;_x000a_-   Class 4-8 local freight trucks, ferries, forklifts, and freight_x000a_    switchers; and_x000a_-   Class 8 local freight trucks and port drayage trucks."/>
    <s v="https://www.deq.nc.gov/about/divisions/air-quality/motor-vehicles-and-air-quality/volkswagen-settlement/phase-2-volkswagen-settlement/diesel-bus-and-vehicle-program/school-bus-program"/>
  </r>
  <r>
    <s v="Y"/>
    <s v="A"/>
    <s v="Zero-Emission Vehicle Infrastructure Programs"/>
    <m/>
    <s v="Funding"/>
    <s v="Grant"/>
    <s v="VW Settlement"/>
    <s v="North Carolina Department of Environmental Quality (NCDEQ)"/>
    <s v="North Carolina Volkswagen Settlement Mitigation Program"/>
    <x v="13"/>
    <s v="$10.1 million"/>
    <n v="0.6"/>
    <s v="per applicant"/>
    <n v="0.5"/>
    <s v="Resilience investments or Infrastructure"/>
    <s v="prioritization"/>
    <s v="Income + Race/Ethinicity/Tribe"/>
    <s v="n/a"/>
    <s v="Not required"/>
    <m/>
    <s v="Charger + infrastructure"/>
    <s v="Rolling"/>
    <m/>
    <m/>
    <s v="$7.1 million goes to DC Fast Infrastructure Program + $3 million to Level 2 Charging Infrastructure Program. _x000a_- Organizations that own or operate a host site in an eligible location may submit proposal applications for DC Fast ZEV Charging Program. _x000a_- Organizations that own or operate an eligible location may apply for Level 2 ZEV Charging Infrastructure Program depending on the program. "/>
    <s v="https://www.deq.nc.gov/about/divisions/air-quality/motor-vehicles-and-air-quality/volkswagen-settlement/phase-2-volkswagen-settlement"/>
  </r>
  <r>
    <s v="Y"/>
    <s v="A"/>
    <s v="Plug-in Electric Vehicle Time-of-Use Rate - Indiana Michigan Power"/>
    <m/>
    <s v="Other"/>
    <s v="Rate"/>
    <s v="Utility"/>
    <s v="Indiana Michigan Power"/>
    <m/>
    <x v="30"/>
    <s v="N/A"/>
    <n v="7.0000000000000007E-2"/>
    <s v="per kwh "/>
    <n v="1"/>
    <s v="EVs"/>
    <s v="none"/>
    <s v="n/a"/>
    <m/>
    <s v="Not required"/>
    <s v="N/A"/>
    <s v="Maintenance Cost"/>
    <s v="Rolling"/>
    <m/>
    <m/>
    <s v="Must contact utility company to enroll"/>
    <s v="https://www.indianamichiganpower.com/company/about/rates/in"/>
  </r>
  <r>
    <s v="Y"/>
    <s v="A"/>
    <s v="Electric Vehicle (EV) Charging Station Rebate - Alameda County"/>
    <m/>
    <s v="Funding"/>
    <s v="Rebate"/>
    <s v="State"/>
    <s v="California Electric Vehicle Infrastructure Project (CALeVIP)"/>
    <s v="California Energy Commission (CEC) and East Bay Community Energy (EBCE)"/>
    <x v="15"/>
    <s v="$17.3 million"/>
    <n v="6000"/>
    <s v="per charger"/>
    <n v="0.25"/>
    <s v="EVs"/>
    <s v="prioritization"/>
    <s v="Pollution + Income"/>
    <s v="n/a"/>
    <s v="Not required"/>
    <s v="N/A"/>
    <s v="Charger + infrastructure"/>
    <s v="Rolling"/>
    <m/>
    <m/>
    <s v="50% of total funding goes to DAC/LIC applications, and the rest 50% to MUD Hotspots._x000a_A minimum of 50% of funding for each technology will be committed to Disadvantaged and Low-Income Communities within the county._x000a_- Be a site owner or their authorized agent with a site Verification Form submitted within five calendar days of application date_x000a_- Be a business, nonprofit organization, California Native American Tribe listed with the Native American Heritage Commission or a public or government entity based in California or operate as a California-based affiliate_x000a_- must have a valid California business License, except public agencies (e.g. municipalities) and Joint Powers Authority agencies._x000a_- To be eligible for East Bay Community Energy (EBCE) funding, Be an EBCE customer with installation site in Alameda County (excluding the City of Alameda)_x000a_- To be required to use Electric Vehicle Infrastructure Training Program (EVITP) certified electricians for the installation of electric vehicle charging equipment in order to be eligible for CALeVIP rebates."/>
    <s v="https://calevip.org/incentive-project/alameda-county?mkt_tok=MTU3LUlMSC0wMjkAAAF_61PS_TOIjTxASmfuHDGgp3FtBW_ByUHiSiy4yhroqcKVL9T0tGaLxJdJ54SQaybZHuDFC9TkxY4_IvBMF-qKqh2x8c1EoCeq_FSrCC8JCQ"/>
  </r>
  <r>
    <s v="Y"/>
    <s v="A"/>
    <s v="Electric Vehicle (EV) Charging Station Rebate - South Central Coast"/>
    <m/>
    <s v="Funding"/>
    <s v="Rebate"/>
    <s v="State"/>
    <s v="California Electric Vehicle Infrastructure Project (CALeVIP)"/>
    <s v="California Energy Commission (CEC) and East Bay Community Energy (EBCE)"/>
    <x v="15"/>
    <s v="$12 million over two years"/>
    <n v="6000"/>
    <s v="per charger"/>
    <n v="0.25"/>
    <s v="EVs"/>
    <s v="extra funds"/>
    <s v="Pollution + Income"/>
    <s v="n/a"/>
    <s v="Not required"/>
    <s v="N/A"/>
    <s v="Charger + infrastructure"/>
    <s v="Rolling"/>
    <m/>
    <m/>
    <s v="A minimum of 50% of funding for each technology will be committed to Disadvantaged and Low-Income Communities within the county. A minimum of 25% of funding for the county will be committed to Unincorporated Communities._x000a_Requirements:_x000a_- Be a site owner or their authorized agent with a site Verification Form submitted within five calendar days of application date_x000a_- Be a business, nonprofit organization, California Native American Tribe listed with the Native American Heritage Commission or a public or government entity based in California or operate as a California-based affiliate_x000a_- For San Diego County, Peninsula-Silicon Valley, Inland Counties, South Central Coast, and all future projects, applicants that receive notice of funds reserved status on or after 9/1/21 will be required to use Electric Vehicle Infrastructure Training Program (EVITP) certified electricians for the installation of electric vehicle charging equipment."/>
    <s v="https://calevip.org/incentive-project/south-central-coast"/>
  </r>
  <r>
    <s v="Y"/>
    <s v="A"/>
    <s v="Workplace Electric Vehicle (EV) Time-Of-Use (TOU) Rate - Duquesne Light Company (DLC)"/>
    <m/>
    <s v="Other"/>
    <s v="Rate"/>
    <s v="Utility"/>
    <s v="Duquesne Light Company (DLC)"/>
    <m/>
    <x v="6"/>
    <s v="N/A"/>
    <n v="5.1999999999999998E-2"/>
    <s v="per kwh "/>
    <s v="Yes, unspecified"/>
    <s v="EVs"/>
    <s v="none"/>
    <s v="n/a"/>
    <m/>
    <s v="Not required"/>
    <s v="N/A"/>
    <s v="Maintenance Cost"/>
    <s v="Rolling"/>
    <m/>
    <m/>
    <s v="Two levels of off-preak pricing"/>
    <s v="https://duquesnelight.com/energy-money-savings/electric-vehicles/business-ev-rate"/>
  </r>
  <r>
    <s v="Y"/>
    <s v="C"/>
    <s v="Electric Vehicle (EV) Charging Station Certification and Training Requirements"/>
    <m/>
    <s v="Other"/>
    <s v="Law"/>
    <s v="State"/>
    <s v="California Public Utilities"/>
    <m/>
    <x v="15"/>
    <s v="N/A"/>
    <s v="N/A"/>
    <s v="N/A"/>
    <s v="N/A"/>
    <s v="EVs"/>
    <s v="none"/>
    <s v="n/a"/>
    <m/>
    <s v="Not required"/>
    <m/>
    <s v="Workforce Training "/>
    <s v="Rolling"/>
    <m/>
    <m/>
    <m/>
    <s v="https://afdc.energy.gov/laws/12726#:~:text=All%20EV%20charging%20stations%20funded%20or%20authorized%20by,an%20Electric%20Vehicle%20Infrastructure%20Training%20Program%20%28EVITP%29%20certification."/>
  </r>
  <r>
    <s v="Y"/>
    <s v="C"/>
    <s v="Carbon Reduction Program (CRP)"/>
    <s v="CRP"/>
    <s v="Funding"/>
    <s v="Law"/>
    <s v="Federal"/>
    <s v="U.S. Department of Transportation, Federal Highway Administration"/>
    <s v="Bipartisan Infrastructure Law"/>
    <x v="2"/>
    <n v="6400000000"/>
    <s v="N/A"/>
    <s v="N/A"/>
    <s v="N/A"/>
    <s v="Resilience investments or Infrastructure"/>
    <s v="none"/>
    <s v="n/a"/>
    <m/>
    <s v="Not required"/>
    <s v="N/A"/>
    <s v="Anything"/>
    <s v="Rolling"/>
    <m/>
    <m/>
    <s v="As under the FAST Act, the BIL directs FHWA to apportion funding as a lump sum for each State then divide that total among apportioned programs._x000a_Each State's CRP apportionment is calculated based on a percentage specified in law. "/>
    <s v="https://www.fhwa.dot.gov/bipartisan-infrastructure-law/crp_fact_sheet.cfm"/>
  </r>
  <r>
    <s v="Y"/>
    <s v="X"/>
    <s v="Public School Energy Program"/>
    <m/>
    <s v="Funding"/>
    <s v="Incentive"/>
    <s v="Federal"/>
    <s v="Department of Energy"/>
    <m/>
    <x v="2"/>
    <n v="500000000"/>
    <s v="N/A"/>
    <s v="N/A"/>
    <m/>
    <s v="Resilience investments or Infrastructure"/>
    <m/>
    <m/>
    <m/>
    <m/>
    <m/>
    <m/>
    <m/>
    <m/>
    <m/>
    <m/>
    <m/>
  </r>
  <r>
    <s v="Y"/>
    <s v="A"/>
    <s v="Electric Vehicle (EV) Time-Of-Use (TOU) Rates - El Paso Electric (EPE)"/>
    <m/>
    <s v="Other"/>
    <s v="Rate"/>
    <s v="Utility"/>
    <s v="El Paso Electric"/>
    <m/>
    <x v="37"/>
    <s v="N/A"/>
    <n v="0.05"/>
    <s v="per kwh "/>
    <s v="Yes, unspecified "/>
    <s v="EVs"/>
    <s v="none"/>
    <s v="n/a"/>
    <m/>
    <s v="Not required"/>
    <s v="N/A"/>
    <s v="Maintenance Cost"/>
    <s v="Rolling"/>
    <m/>
    <m/>
    <m/>
    <s v="https://www.epelectric.com/renewables-tech/electric-vehicles/transportation-electrification-plan/ev-rates"/>
  </r>
  <r>
    <s v="Y"/>
    <s v="A"/>
    <s v="Electric Vehicle (EV) Time-Of-Use (TOU) Credit - Xcel Energy "/>
    <m/>
    <s v="Other"/>
    <s v="Rate"/>
    <s v="Utility"/>
    <s v="Xcel Energy"/>
    <m/>
    <x v="37"/>
    <s v="N/A"/>
    <n v="0.03"/>
    <s v="per kwh "/>
    <s v="N/A"/>
    <s v="EVs"/>
    <s v="none"/>
    <s v="n/a"/>
    <m/>
    <s v="Not required"/>
    <s v="N/A"/>
    <s v="Maintenance Cost"/>
    <s v="Rolling"/>
    <m/>
    <m/>
    <s v="There's a monthly service availability charge that is billed to a customer on the TOU rate."/>
    <s v="https://nm.my.xcelenergy.com/s/business/rate-plans/time-of-use"/>
  </r>
  <r>
    <s v="Y"/>
    <s v="A"/>
    <s v="Electric Vehicle (EV) Time-Of-Use (TOU) Rate - Pacific Power "/>
    <m/>
    <s v="Other"/>
    <s v="Rate"/>
    <s v="Utility"/>
    <s v="Pacific Power"/>
    <m/>
    <x v="42"/>
    <s v="N/A"/>
    <n v="1.7999999999999999E-2"/>
    <s v="per kwh "/>
    <s v="Yes, unspecified "/>
    <s v="EVs"/>
    <s v="none"/>
    <s v="n/a"/>
    <m/>
    <s v="Not required"/>
    <s v="N/A"/>
    <s v="Maintenance Cost"/>
    <s v="Rolling"/>
    <m/>
    <m/>
    <m/>
    <s v="https://www.pacificpower.net/savings-energy-choices/time-of-use.html"/>
  </r>
  <r>
    <s v="Y"/>
    <s v="A"/>
    <s v="Electric Vehicle (EV) Time-Of-Use (TOU) Rate - Arizona Public Service Company (APS)"/>
    <s v="N/A"/>
    <s v="Other"/>
    <s v="Rate"/>
    <s v="Utility"/>
    <s v="Arizona Public Service Company"/>
    <s v="Arizona Public Service Company"/>
    <x v="39"/>
    <s v="N/A"/>
    <n v="2E-3"/>
    <s v="per kwh "/>
    <s v="Yes, unspecified"/>
    <s v="EVs"/>
    <s v="none"/>
    <s v="n/a"/>
    <m/>
    <s v="Not required"/>
    <m/>
    <s v="Charger"/>
    <s v="Rolling"/>
    <m/>
    <m/>
    <s v="Rates vary"/>
    <s v="https://www.aps.com/en/Utility/Regulatory-and-Legal/Rates-Schedules-and-Adjustors#Residential"/>
  </r>
  <r>
    <s v="Y"/>
    <s v="A"/>
    <s v="EVs for Good Initiative - Electric Vehicle (EV) and EV Charging Station Grant Program "/>
    <m/>
    <s v="Funding"/>
    <s v="Grant"/>
    <s v="Philanthropic"/>
    <s v="Renew Wisconsin"/>
    <s v="Carol &amp; Andy Phelps"/>
    <x v="22"/>
    <s v="n/a"/>
    <n v="10000"/>
    <s v="per bus"/>
    <s v="80%"/>
    <s v="EVs"/>
    <s v="none"/>
    <s v="n/a"/>
    <s v="yes "/>
    <s v="Not required"/>
    <m/>
    <s v="Bus + Charger"/>
    <s v="Rolling"/>
    <m/>
    <m/>
    <s v="$5,000 for a new or used EV, electric bicycle, or an electric cargo bicycle purchase;_x000a_- the organization must Be a registered nonprofit organization located in Wisconsin, Be in good financial standing, and able To accept donations._x000a_- the organization receiving a grant must agree To participate in educating Community members about the benefits of electric vehicles."/>
    <s v="https://www.renewwisconsin.org/evs-for-good/"/>
  </r>
  <r>
    <s v="Y"/>
    <s v="B"/>
    <s v="eMobility programs"/>
    <m/>
    <s v="Funding"/>
    <s v="Grant"/>
    <s v="State"/>
    <s v="New Jersey Department of Environmental Protection"/>
    <s v="Regional Greenhouse Gas Initiative"/>
    <x v="38"/>
    <n v="5000000"/>
    <s v="N/A"/>
    <s v="N/A"/>
    <s v="N/A"/>
    <s v="EVs"/>
    <s v="prioritization"/>
    <s v="Income + Race/Ethinicity/Tribe"/>
    <s v="no "/>
    <s v="Not required"/>
    <s v="N/A"/>
    <s v="Anything"/>
    <s v="Rolling"/>
    <m/>
    <m/>
    <s v="$10,000 for a new or used electric van or bus that can transport eight or more persons;"/>
    <s v="https://dep.nj.gov/drivegreen/emobility/"/>
  </r>
  <r>
    <s v="Y"/>
    <s v="X"/>
    <s v="Clean Fleet Vehicle &amp; Technology Grant Program"/>
    <m/>
    <s v="Funding"/>
    <s v="Grant"/>
    <s v="State"/>
    <s v="The Colorado Department of Transportation "/>
    <m/>
    <x v="0"/>
    <s v="N/A"/>
    <n v="0.6"/>
    <s v="per bus"/>
    <n v="0.4"/>
    <s v="MDHV vehicles only"/>
    <s v="prioritization"/>
    <s v="Pollution + Income"/>
    <m/>
    <s v="Not required"/>
    <m/>
    <s v="Bus + Repower"/>
    <s v="Rolling"/>
    <m/>
    <m/>
    <s v=" Deadline May 2023. $500 for unprofits installing a level 2 (or higher) EV charger"/>
    <s v="https://cdphe.colorado.gov/clean-fleet-vehicle-technology-grant-program"/>
  </r>
  <r>
    <s v="Y"/>
    <s v="B"/>
    <s v="Energy Class Prize"/>
    <m/>
    <s v="Funding"/>
    <s v="Grant"/>
    <s v="Federal"/>
    <s v="Department of Energy"/>
    <s v="Public School Energy Program"/>
    <x v="9"/>
    <s v="N/A"/>
    <n v="15000000"/>
    <s v="per applicant"/>
    <n v="0.05"/>
    <s v="Energy"/>
    <s v="prioritization"/>
    <s v="All"/>
    <m/>
    <s v="Not required"/>
    <s v="N/A"/>
    <s v="Anything"/>
    <s v="Rolling"/>
    <m/>
    <m/>
    <s v="Deadline May 2023"/>
    <s v="https://www.herox.com/energy-class/timeline"/>
  </r>
  <r>
    <s v="Y"/>
    <s v="B"/>
    <s v="Renew America's Schools"/>
    <m/>
    <s v="Funding"/>
    <s v="Grant"/>
    <s v="Federal"/>
    <s v="Department of Energy"/>
    <s v="Public School Energy Program"/>
    <x v="9"/>
    <s v="N/A"/>
    <n v="15000000"/>
    <s v="per applicant"/>
    <n v="0.05"/>
    <s v="Energy"/>
    <s v="prioritization"/>
    <s v="All"/>
    <m/>
    <s v="Not required"/>
    <s v="N/A"/>
    <s v="Anything"/>
    <s v="Unknown"/>
    <m/>
    <m/>
    <s v="Last round closed April 2023"/>
    <s v="https://eere-exchange.energy.gov/Default.aspx#FoaId06985843-f32c-494e-880a-cb5db6d787a4"/>
  </r>
  <r>
    <s v="Y"/>
    <s v="A"/>
    <s v="Transportation Moderinization Grant"/>
    <m/>
    <s v="Funding"/>
    <s v="Grant"/>
    <s v="Philanthropic"/>
    <s v="A for Arizona"/>
    <s v="A for Arizona Expansion &amp; Innovation Fund"/>
    <x v="39"/>
    <n v="12000000"/>
    <n v="2000000"/>
    <s v="per applicant"/>
    <s v="Yes, unspecified"/>
    <s v="School Buses only"/>
    <s v="prioritization"/>
    <s v="Income"/>
    <s v="n/a"/>
    <s v="Not required"/>
    <s v="N/A"/>
    <s v="Bus (&amp;/or Battery)"/>
    <s v="Rolling"/>
    <m/>
    <m/>
    <s v="Deadline May 2023"/>
    <s v="https://apply.aforarizona.org/submit"/>
  </r>
  <r>
    <s v="Y"/>
    <s v="C"/>
    <s v="Targeted Airshed Grant"/>
    <m/>
    <s v="Funding"/>
    <s v="Grant"/>
    <s v="Federal"/>
    <m/>
    <s v="Environmental Protection Agency"/>
    <x v="2"/>
    <n v="61927000"/>
    <n v="10000000"/>
    <s v="per applicant"/>
    <s v="Yes, unspecified"/>
    <s v="Other"/>
    <s v="prioritization"/>
    <s v="All"/>
    <m/>
    <s v="Not required"/>
    <s v="N/A"/>
    <s v="Anything"/>
    <s v="Unknown"/>
    <m/>
    <m/>
    <s v="Applications closed Dec. 2022"/>
    <s v="https://www.epa.gov/air-quality-implementation-plans/targeted-airshed-grants-program"/>
  </r>
  <r>
    <s v="Y"/>
    <s v="A"/>
    <s v="Community Air Grants"/>
    <m/>
    <s v="Funding"/>
    <s v="Grant"/>
    <s v="State"/>
    <s v="California Air Resource Board"/>
    <m/>
    <x v="15"/>
    <s v="N/A"/>
    <n v="300000"/>
    <s v="per project"/>
    <s v="Yes, unspecified"/>
    <s v="School Buses only"/>
    <s v="prioritization"/>
    <s v="Pollution + Income"/>
    <m/>
    <s v="Not required"/>
    <s v="N/A"/>
    <s v="Anything"/>
    <s v="Rolling"/>
    <m/>
    <m/>
    <s v="Deadline April 23, 2023"/>
    <s v="https://ww2.arb.ca.gov/our-work/programs/community-air-protection-program/community-air-grants/applicants/2022-community"/>
  </r>
  <r>
    <s v="Y"/>
    <s v="C"/>
    <s v="Zero Emissions Bus Program"/>
    <m/>
    <s v="Funding"/>
    <s v="Grant"/>
    <s v="State"/>
    <s v="Monterey Bay Air Resource District"/>
    <m/>
    <x v="15"/>
    <s v="N/A"/>
    <n v="200000"/>
    <s v="per bus"/>
    <s v="Yes, unspecified"/>
    <s v="School Buses only"/>
    <s v="prioritization"/>
    <s v="Pollution + Income"/>
    <m/>
    <s v="Not required"/>
    <s v="N/A"/>
    <s v="Bus (&amp;/or Battery)"/>
    <s v="Unknown"/>
    <m/>
    <m/>
    <m/>
    <s v="https://www.mbard.org/zero-emission-school-bus-program"/>
  </r>
  <r>
    <s v="Y"/>
    <s v="C"/>
    <s v="Community Air Protection Incentives"/>
    <m/>
    <s v="Funding"/>
    <s v="Grant"/>
    <s v="State"/>
    <s v="California Air Resource Board"/>
    <m/>
    <x v="15"/>
    <s v="N/A"/>
    <s v="N/A"/>
    <s v="N/A"/>
    <s v="N/A"/>
    <s v="School Buses only"/>
    <s v="prioritization"/>
    <s v="Pollution + Income"/>
    <m/>
    <s v="Not required"/>
    <s v="N/A"/>
    <s v="Anything"/>
    <s v="Unknown"/>
    <m/>
    <m/>
    <m/>
    <s v="https://ww2.arb.ca.gov/our-work/programs/community-air-protection-incentives"/>
  </r>
  <r>
    <s v="Y"/>
    <s v="C"/>
    <s v="Clean Mobility Options"/>
    <m/>
    <s v="Funding"/>
    <s v="Grant"/>
    <s v="State"/>
    <s v="California Air Resource Board"/>
    <m/>
    <x v="15"/>
    <s v="N/A"/>
    <n v="1000000"/>
    <s v="per site"/>
    <s v="Yes, unspecified"/>
    <s v="School Buses only"/>
    <s v="prioritization"/>
    <s v="Pollution + Income"/>
    <m/>
    <s v="Not required"/>
    <s v="N/A"/>
    <s v="Bus + Charger"/>
    <s v="Unknown"/>
    <m/>
    <m/>
    <m/>
    <s v="https://cleanmobilityoptions.org/na-application-process/"/>
  </r>
  <r>
    <s v="Y"/>
    <s v="A"/>
    <s v="Carl Moyer Program"/>
    <m/>
    <s v="Funding"/>
    <s v="Grant"/>
    <s v="State"/>
    <s v="California Air Resource Board"/>
    <s v="South Coast AQMD"/>
    <x v="15"/>
    <n v="52000000"/>
    <n v="332167"/>
    <s v="per bus"/>
    <s v="Yes, unspecified"/>
    <s v="MDHV vehicles only"/>
    <s v="none"/>
    <s v="n/a"/>
    <m/>
    <s v="Not required"/>
    <s v="N/A"/>
    <s v="Bus + Repower"/>
    <s v="Rolling"/>
    <m/>
    <m/>
    <s v="Deadline May 2023"/>
    <s v="http://www.aqmd.gov/home/programs/business/carl-moyer-memorial-air-quality-standards-attainment-(carl-moyer)-program"/>
  </r>
  <r>
    <s v="Y"/>
    <s v="C"/>
    <s v="Zero-Emission Transit, School and Shuttle Bus Project"/>
    <m/>
    <s v="Funding"/>
    <s v="Grant"/>
    <s v="VW Settlement"/>
    <s v="California VW Mitigation Trust"/>
    <s v="Valley Air District"/>
    <x v="15"/>
    <n v="130000000"/>
    <n v="400000"/>
    <s v="per bus"/>
    <n v="0.05"/>
    <s v="MDHV vehicles only"/>
    <s v="prioritization"/>
    <s v="Income + Race/Ethinicity/Tribe"/>
    <m/>
    <s v="Required"/>
    <m/>
    <s v="Bus + Charger"/>
    <s v="Unknown"/>
    <m/>
    <m/>
    <m/>
    <s v="https://ww2.valleyair.org/grants/vw-mitigation-trust/"/>
  </r>
  <r>
    <s v="Y"/>
    <s v="C"/>
    <s v="Golden State Priority Project"/>
    <m/>
    <s v="Funding"/>
    <s v="Rebate"/>
    <s v="State"/>
    <s v="California Energy Commission (CEC)"/>
    <m/>
    <x v="15"/>
    <n v="30000000"/>
    <n v="100000"/>
    <s v="per site"/>
    <n v="0.5"/>
    <s v="EVs"/>
    <s v="exclusive to"/>
    <s v="Income"/>
    <m/>
    <s v="Not required"/>
    <s v="N/A"/>
    <s v="Charger + infrastructure"/>
    <s v="Unknown"/>
    <m/>
    <m/>
    <s v="DC chargers"/>
    <s v="https://calevip.org/incentive-project/golden-state-priority-project"/>
  </r>
  <r>
    <s v="Y"/>
    <s v="B"/>
    <s v="Energy Improvements in Rural or Remote Areas Program"/>
    <m/>
    <s v="Funding"/>
    <s v="Grant"/>
    <s v="Federal"/>
    <s v="Bipartisan Infrastructure Law"/>
    <s v="Department of Energy"/>
    <x v="9"/>
    <n v="1000000000"/>
    <n v="10000000"/>
    <s v="per site"/>
    <n v="0.5"/>
    <s v="Energy"/>
    <s v="prioritization"/>
    <s v="All"/>
    <m/>
    <s v="Not required"/>
    <s v="N/A"/>
    <s v="Infrastructure"/>
    <s v="Rolling"/>
    <m/>
    <m/>
    <s v="June 2023. Concept Paper deadline April 2023"/>
    <s v="https://www.energy.gov/oced/energy-improvements-rural-or-remote-areas-0#:~:text=The%20Energy%20Improvements%20in%20Rural,and%20environmental%20protection%20from%20adverse"/>
  </r>
  <r>
    <s v="Y"/>
    <s v="C"/>
    <s v="Beneficial Electrification Rebate Program"/>
    <m/>
    <s v="Funding"/>
    <s v="Rebate"/>
    <s v="Utility"/>
    <s v="ComED"/>
    <m/>
    <x v="16"/>
    <n v="77000000"/>
    <s v="N/A"/>
    <s v="N/A"/>
    <s v="N/A"/>
    <s v="EVs"/>
    <s v="prioritization"/>
    <s v="Pollution + Income"/>
    <m/>
    <s v="Not required"/>
    <s v="N/A"/>
    <s v="Bus + Charger"/>
    <s v="Unknown"/>
    <m/>
    <m/>
    <m/>
    <s v="https://www.comed.com/SmartEnergy/InnovationTechnology/Pages/ElectricVehicles.aspx"/>
  </r>
  <r>
    <s v="Y"/>
    <s v="A"/>
    <s v="Utah Clean Diesel Program"/>
    <m/>
    <s v="Funding"/>
    <s v="Grant"/>
    <s v="State"/>
    <m/>
    <s v="Utah Department of Environmental Quality -Division of Air Quality"/>
    <x v="33"/>
    <s v="N/A"/>
    <n v="0.45"/>
    <s v="per bus"/>
    <n v="0.65"/>
    <s v="MDHV vehicles only"/>
    <s v="none"/>
    <s v="n/a"/>
    <m/>
    <s v="Not required"/>
    <s v="N/A"/>
    <s v="Bus + Charger"/>
    <s v="Rolling"/>
    <m/>
    <m/>
    <m/>
    <s v="https://deq.utah.gov/air-quality/incentive-programs-aq/utah-clean-fleet-program#vehicle"/>
  </r>
  <r>
    <s v="Y"/>
    <s v="B"/>
    <s v="Tribal Energy Loan Guarantee Program"/>
    <m/>
    <s v="Funding"/>
    <s v="Grant"/>
    <s v="Federal"/>
    <m/>
    <m/>
    <x v="3"/>
    <s v="N/A"/>
    <s v="N/A"/>
    <s v="N/A"/>
    <s v="N/A"/>
    <s v="Energy"/>
    <s v="exclusive to"/>
    <s v="Race/Ethinicity/Tribe"/>
    <m/>
    <s v="Not required"/>
    <s v="N/A"/>
    <s v="Charger + infrastructure"/>
    <s v="Rolling"/>
    <m/>
    <m/>
    <m/>
    <s v="https://www.energy.gov/lpo/tribal-energy-loan-guarantee-program#:~:text=The%20Tribal%20Energy%20Loan%20Guarantee%20Program%20%28TELGP%29%20is,to%20tribes%20through%20energy%20development%20projects%20and%20activities."/>
  </r>
  <r>
    <s v="Y"/>
    <s v="A"/>
    <s v="Texas All Electric"/>
    <m/>
    <s v="Funding"/>
    <s v="Grant"/>
    <s v="VW Settlement"/>
    <s v="Texas Commission on Environmental Quality (TCEQ)"/>
    <s v="Texas Commission on Environmental Quality"/>
    <x v="10"/>
    <n v="87000000"/>
    <n v="1"/>
    <s v="incremental cost"/>
    <s v="N/A"/>
    <s v="MDHV vehicles only"/>
    <s v="none"/>
    <s v="n/a"/>
    <m/>
    <s v="Required"/>
    <m/>
    <s v="Bus + Repower"/>
    <s v="Rolling"/>
    <m/>
    <m/>
    <s v="Pre-selected priority areas will receive 51% of funding. No details on selection of priority areas"/>
    <s v="All-Electric - Texas Commission on Environmental Quality - www.tceq.texas.gov"/>
  </r>
  <r>
    <s v="Y"/>
    <s v="A"/>
    <s v="EV Charging Rebate - Fleet Electrification"/>
    <m/>
    <s v="Funding"/>
    <s v="Rebate"/>
    <s v="Utility"/>
    <s v="Evergy"/>
    <m/>
    <x v="43"/>
    <s v="N/A"/>
    <n v="65000"/>
    <s v="per site"/>
    <s v="Yes, unspecified"/>
    <s v="Any fleet vehicles"/>
    <s v="none"/>
    <s v="n/a"/>
    <m/>
    <s v="Not required"/>
    <s v="N/A"/>
    <s v="Charger + infrastructure"/>
    <s v="Rolling"/>
    <m/>
    <m/>
    <s v="Rebate is available for up 2 DC charger or 10 L2 charging ports"/>
    <s v="Fleet Electrification - Evergy"/>
  </r>
  <r>
    <s v="Y"/>
    <s v="A"/>
    <s v="EV Charging Rebate - Fleet Electrification"/>
    <m/>
    <s v="Funding"/>
    <s v="Rebate"/>
    <s v="Utility"/>
    <s v="Evergy"/>
    <m/>
    <x v="56"/>
    <s v="N/A"/>
    <n v="65001"/>
    <s v="per site"/>
    <s v="Yes, unspecified"/>
    <s v="Any fleet vehicles"/>
    <s v="none"/>
    <s v="n/a"/>
    <m/>
    <s v="Not required"/>
    <s v="N/A"/>
    <s v="Charger + infrastructure"/>
    <s v="Rolling"/>
    <m/>
    <m/>
    <s v="Rebate is available for up 2 DC charger or 10 L2 charging ports"/>
    <s v="Fleet Electrification - Evergy"/>
  </r>
  <r>
    <s v="Y"/>
    <s v="A"/>
    <s v="National Grid - Medium and Heavy Duty Vehicle EV Make-Ready Pilot"/>
    <m/>
    <s v="Funding"/>
    <s v="Incentive"/>
    <s v="Utility"/>
    <s v="National Grid"/>
    <m/>
    <x v="5"/>
    <s v="N/A"/>
    <n v="0.9"/>
    <s v="per project"/>
    <n v="0.1"/>
    <s v="MDHV vehicles only"/>
    <s v="prioritization"/>
    <s v="Pollution + Income"/>
    <m/>
    <s v="Not required"/>
    <s v="N/A"/>
    <s v="Infrastructure"/>
    <s v="Rolling"/>
    <m/>
    <m/>
    <s v="Qualifying participants must also be seeking and receiving support through the New York Truck Voucher Incentive Program (run by NYSERDA). If you are a Medium or Heavy Duty Fleet Operator interested in EV Make-Ready Incentives, please complete the Fleet Assessment Service Application listed in the Fleet Assessment Services section of the linked website. Limited to 90% of utility-side infrastructure, at this time."/>
    <s v="https://www.nationalgridus.com/ev-fleet-hub/Get-Started/Fleet-Advisory-Services-Program"/>
  </r>
  <r>
    <s v="Y"/>
    <s v="A"/>
    <s v="Planning, CMIS, and STEP"/>
    <m/>
    <s v="Funding"/>
    <s v="Grant"/>
    <s v="State"/>
    <s v="California Air Resource Board"/>
    <m/>
    <x v="15"/>
    <n v="29650000"/>
    <s v="Varies"/>
    <s v="per project"/>
    <s v="N/A"/>
    <s v="Any fleet vehicles"/>
    <s v="exclusive to"/>
    <s v="Income + Race/Ethinicity/Tribe"/>
    <m/>
    <s v="Not required"/>
    <s v="N/A"/>
    <s v="Anything"/>
    <s v="Rolling"/>
    <s v="2 - medium"/>
    <m/>
    <s v="Concept Phase Deadline is Sept 8th, those invited to apply have deadline of Nov 3rd."/>
    <s v="https://ww2.arb.ca.gov/planning-cmis-step-fy-22-23"/>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r>
    <m/>
    <m/>
    <m/>
    <m/>
    <m/>
    <m/>
    <m/>
    <m/>
    <m/>
    <x v="51"/>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697EF3-72BF-4CB8-ADE1-A04E6B56F68A}" name="PivotTable6" cacheId="2283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3">
  <location ref="A4:B62" firstHeaderRow="1" firstDataRow="1" firstDataCol="1"/>
  <pivotFields count="26">
    <pivotField showAll="0"/>
    <pivotField showAll="0"/>
    <pivotField showAll="0"/>
    <pivotField showAll="0"/>
    <pivotField showAll="0"/>
    <pivotField showAll="0"/>
    <pivotField multipleItemSelectionAllowed="1" showAll="0"/>
    <pivotField showAll="0"/>
    <pivotField showAll="0"/>
    <pivotField axis="axisRow" dataField="1" showAll="0">
      <items count="58">
        <item x="47"/>
        <item x="19"/>
        <item x="27"/>
        <item x="39"/>
        <item x="15"/>
        <item x="0"/>
        <item x="31"/>
        <item x="40"/>
        <item x="45"/>
        <item x="2"/>
        <item x="9"/>
        <item x="4"/>
        <item x="32"/>
        <item x="24"/>
        <item x="41"/>
        <item x="18"/>
        <item x="29"/>
        <item x="16"/>
        <item x="23"/>
        <item x="21"/>
        <item x="34"/>
        <item x="14"/>
        <item x="46"/>
        <item x="30"/>
        <item x="36"/>
        <item x="43"/>
        <item x="44"/>
        <item x="52"/>
        <item x="13"/>
        <item x="25"/>
        <item x="48"/>
        <item x="38"/>
        <item x="37"/>
        <item x="12"/>
        <item x="5"/>
        <item x="28"/>
        <item x="26"/>
        <item x="1"/>
        <item x="6"/>
        <item x="11"/>
        <item x="35"/>
        <item x="7"/>
        <item x="17"/>
        <item x="53"/>
        <item x="10"/>
        <item x="33"/>
        <item x="8"/>
        <item x="20"/>
        <item x="42"/>
        <item x="22"/>
        <item x="50"/>
        <item x="49"/>
        <item x="51"/>
        <item x="3"/>
        <item x="54"/>
        <item x="55"/>
        <item x="56"/>
        <item t="default"/>
      </items>
    </pivotField>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s>
  <rowFields count="1">
    <field x="9"/>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Items count="1">
    <i/>
  </colItems>
  <dataFields count="1">
    <dataField name="Count of Geography"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Texas" TargetMode="External"/><Relationship Id="rId21" Type="http://schemas.openxmlformats.org/officeDocument/2006/relationships/hyperlink" Target="https://www.bing.com/th?id=OSK.f57f7916e76fc47c2a83efc3859d6379&amp;qlt=95" TargetMode="External"/><Relationship Id="rId42" Type="http://schemas.openxmlformats.org/officeDocument/2006/relationships/hyperlink" Target="https://www.bing.com/images/search?form=xlimg&amp;q=Alaska" TargetMode="External"/><Relationship Id="rId47" Type="http://schemas.openxmlformats.org/officeDocument/2006/relationships/hyperlink" Target="https://www.bing.com/th?id=OSK.587539e4faca3fa74a140318c884ca20&amp;qlt=95" TargetMode="External"/><Relationship Id="rId63" Type="http://schemas.openxmlformats.org/officeDocument/2006/relationships/hyperlink" Target="https://www.bing.com/th?id=OSK.e92cceef5a63e53af1dcc3ca8cb1ee8e&amp;qlt=95" TargetMode="External"/><Relationship Id="rId68" Type="http://schemas.openxmlformats.org/officeDocument/2006/relationships/hyperlink" Target="https://www.bing.com/images/search?form=xlimg&amp;q=Nebraska" TargetMode="External"/><Relationship Id="rId84" Type="http://schemas.openxmlformats.org/officeDocument/2006/relationships/hyperlink" Target="https://www.bing.com/images/search?form=xlimg&amp;q=Georgia%20(U.S.%20state)" TargetMode="External"/><Relationship Id="rId89" Type="http://schemas.openxmlformats.org/officeDocument/2006/relationships/hyperlink" Target="https://www.bing.com/th?id=OSK.8836cf6b96e037858c8bcf7fe60e2737&amp;qlt=95" TargetMode="External"/><Relationship Id="rId16" Type="http://schemas.openxmlformats.org/officeDocument/2006/relationships/hyperlink" Target="https://www.bing.com/images/search?form=xlimg&amp;q=Minnesota" TargetMode="External"/><Relationship Id="rId11" Type="http://schemas.openxmlformats.org/officeDocument/2006/relationships/hyperlink" Target="https://www.bing.com/th?id=OSK.5ee2a4121b20c48dd4b1678a0e3e6379&amp;qlt=95" TargetMode="External"/><Relationship Id="rId32" Type="http://schemas.openxmlformats.org/officeDocument/2006/relationships/hyperlink" Target="https://www.bing.com/images/search?form=xlimg&amp;q=West%20Virginia" TargetMode="External"/><Relationship Id="rId37" Type="http://schemas.openxmlformats.org/officeDocument/2006/relationships/hyperlink" Target="https://www.bing.com/th?id=OSK.1567870a1b07edc77efc0121cfc5d9e3&amp;qlt=95" TargetMode="External"/><Relationship Id="rId53" Type="http://schemas.openxmlformats.org/officeDocument/2006/relationships/hyperlink" Target="https://www.bing.com/th?id=OSK.e30271a49f3fb7536f33ff4955dcc3de&amp;qlt=95" TargetMode="External"/><Relationship Id="rId58" Type="http://schemas.openxmlformats.org/officeDocument/2006/relationships/hyperlink" Target="https://www.bing.com/images/search?form=xlimg&amp;q=Illinois" TargetMode="External"/><Relationship Id="rId74" Type="http://schemas.openxmlformats.org/officeDocument/2006/relationships/hyperlink" Target="https://www.bing.com/images/search?form=xlimg&amp;q=Tennessee" TargetMode="External"/><Relationship Id="rId79" Type="http://schemas.openxmlformats.org/officeDocument/2006/relationships/hyperlink" Target="https://www.bing.com/th?id=OSK.f0ef2b300368e75fc61df0246c1ae8b2&amp;qlt=95" TargetMode="External"/><Relationship Id="rId5" Type="http://schemas.openxmlformats.org/officeDocument/2006/relationships/hyperlink" Target="https://www.bing.com/th?id=OSK.981dfed45bddddb455a23124690acd40&amp;qlt=95" TargetMode="External"/><Relationship Id="rId90" Type="http://schemas.openxmlformats.org/officeDocument/2006/relationships/hyperlink" Target="https://www.bing.com/images/search?form=xlimg&amp;q=Rhode%20Island" TargetMode="External"/><Relationship Id="rId95" Type="http://schemas.openxmlformats.org/officeDocument/2006/relationships/hyperlink" Target="https://www.bing.com/th?id=OSK.da293b46d274e73de9bbdbb48932f29d&amp;qlt=95" TargetMode="External"/><Relationship Id="rId22" Type="http://schemas.openxmlformats.org/officeDocument/2006/relationships/hyperlink" Target="https://www.bing.com/images/search?form=xlimg&amp;q=South%20Carolina" TargetMode="External"/><Relationship Id="rId27" Type="http://schemas.openxmlformats.org/officeDocument/2006/relationships/hyperlink" Target="https://www.bing.com/th?id=OSK.ccb188ecd437210577d64ae4cfbdccd3&amp;qlt=95" TargetMode="External"/><Relationship Id="rId43" Type="http://schemas.openxmlformats.org/officeDocument/2006/relationships/hyperlink" Target="https://www.bing.com/th?id=OSK.153231065b610cb99cb3435b59eccac2&amp;qlt=95" TargetMode="External"/><Relationship Id="rId48" Type="http://schemas.openxmlformats.org/officeDocument/2006/relationships/hyperlink" Target="https://www.bing.com/images/search?form=xlimg&amp;q=Hawaii" TargetMode="External"/><Relationship Id="rId64" Type="http://schemas.openxmlformats.org/officeDocument/2006/relationships/hyperlink" Target="https://www.bing.com/images/search?form=xlimg&amp;q=Arizona" TargetMode="External"/><Relationship Id="rId69" Type="http://schemas.openxmlformats.org/officeDocument/2006/relationships/hyperlink" Target="https://www.bing.com/th?id=OSK.4ff7d688245f99bc5db3bd5b106d2ad0&amp;qlt=95" TargetMode="External"/><Relationship Id="rId80" Type="http://schemas.openxmlformats.org/officeDocument/2006/relationships/hyperlink" Target="https://www.bing.com/images/search?form=xlimg&amp;q=New%20Hampshire" TargetMode="External"/><Relationship Id="rId85" Type="http://schemas.openxmlformats.org/officeDocument/2006/relationships/hyperlink" Target="https://www.bing.com/th?id=OSK.323715dbb9f63cb2003a10f3d6c907c1&amp;qlt=95" TargetMode="External"/><Relationship Id="rId3" Type="http://schemas.openxmlformats.org/officeDocument/2006/relationships/hyperlink" Target="https://www.bing.com/th?id=OSK.08d481ce2e6378c8b3492a5438438208&amp;qlt=95" TargetMode="External"/><Relationship Id="rId12" Type="http://schemas.openxmlformats.org/officeDocument/2006/relationships/hyperlink" Target="https://www.bing.com/images/search?form=xlimg&amp;q=Washington%20(state)" TargetMode="External"/><Relationship Id="rId17" Type="http://schemas.openxmlformats.org/officeDocument/2006/relationships/hyperlink" Target="https://www.bing.com/th?id=OSK.987b2cac28f5ea262ad37b9b21c25b33&amp;qlt=95" TargetMode="External"/><Relationship Id="rId25" Type="http://schemas.openxmlformats.org/officeDocument/2006/relationships/hyperlink" Target="https://www.bing.com/th?id=OSK.9bdab94d5c4fa5aee1d75fc9308a02fb&amp;qlt=95" TargetMode="External"/><Relationship Id="rId33" Type="http://schemas.openxmlformats.org/officeDocument/2006/relationships/hyperlink" Target="https://www.bing.com/th?id=OSK.28bd4a5560f6884fc55949e0018e908f&amp;qlt=95" TargetMode="External"/><Relationship Id="rId38" Type="http://schemas.openxmlformats.org/officeDocument/2006/relationships/hyperlink" Target="https://www.bing.com/images/search?form=xlimg&amp;q=Michigan" TargetMode="External"/><Relationship Id="rId46" Type="http://schemas.openxmlformats.org/officeDocument/2006/relationships/hyperlink" Target="https://www.bing.com/images/search?form=xlimg&amp;q=Wyoming" TargetMode="External"/><Relationship Id="rId59" Type="http://schemas.openxmlformats.org/officeDocument/2006/relationships/hyperlink" Target="https://www.bing.com/th?id=OSK.fa968de5bc9179e15dd5970b87b94444&amp;qlt=95" TargetMode="External"/><Relationship Id="rId67" Type="http://schemas.openxmlformats.org/officeDocument/2006/relationships/hyperlink" Target="https://www.bing.com/th?id=OSK.09fb0d37cacee3c3feb04b7452bd8436&amp;qlt=95" TargetMode="External"/><Relationship Id="rId20" Type="http://schemas.openxmlformats.org/officeDocument/2006/relationships/hyperlink" Target="https://www.bing.com/images/search?form=xlimg&amp;q=Missouri" TargetMode="External"/><Relationship Id="rId41" Type="http://schemas.openxmlformats.org/officeDocument/2006/relationships/hyperlink" Target="https://www.bing.com/th?id=OSK.5f2016b7cd1ea79d66547b7327acdc3b&amp;qlt=95" TargetMode="External"/><Relationship Id="rId54" Type="http://schemas.openxmlformats.org/officeDocument/2006/relationships/hyperlink" Target="https://www.bing.com/images/search?form=xlimg&amp;q=Oklahoma" TargetMode="External"/><Relationship Id="rId62" Type="http://schemas.openxmlformats.org/officeDocument/2006/relationships/hyperlink" Target="https://www.bing.com/images/search?form=xlimg&amp;q=Connecticut" TargetMode="External"/><Relationship Id="rId70" Type="http://schemas.openxmlformats.org/officeDocument/2006/relationships/hyperlink" Target="https://www.bing.com/images/search?form=xlimg&amp;q=Indiana" TargetMode="External"/><Relationship Id="rId75" Type="http://schemas.openxmlformats.org/officeDocument/2006/relationships/hyperlink" Target="https://www.bing.com/th?id=OSK.ce2e5180d9b117e617e17fc235f4e569&amp;qlt=95" TargetMode="External"/><Relationship Id="rId83" Type="http://schemas.openxmlformats.org/officeDocument/2006/relationships/hyperlink" Target="https://www.bing.com/th?id=OSK.61d2d3204cd7e751fe8942b49b539edf&amp;qlt=95" TargetMode="External"/><Relationship Id="rId88" Type="http://schemas.openxmlformats.org/officeDocument/2006/relationships/hyperlink" Target="https://www.bing.com/images/search?form=xlimg&amp;q=Alabama" TargetMode="External"/><Relationship Id="rId91" Type="http://schemas.openxmlformats.org/officeDocument/2006/relationships/hyperlink" Target="https://www.bing.com/th?id=OSK.c00116602405ef2e44b62c8d9cde71d0&amp;qlt=95" TargetMode="External"/><Relationship Id="rId96" Type="http://schemas.openxmlformats.org/officeDocument/2006/relationships/hyperlink" Target="https://www.bing.com/images/search?form=xlimg&amp;q=Arkansas" TargetMode="External"/><Relationship Id="rId1" Type="http://schemas.openxmlformats.org/officeDocument/2006/relationships/hyperlink" Target="https://www.bing.com/th?id=OSK.5496c3fb9e657e1c7cb3332bddfb2cfe&amp;qlt=95" TargetMode="External"/><Relationship Id="rId6" Type="http://schemas.openxmlformats.org/officeDocument/2006/relationships/hyperlink" Target="https://www.bing.com/images/search?form=xlimg&amp;q=Washington,%20D.C." TargetMode="External"/><Relationship Id="rId15" Type="http://schemas.openxmlformats.org/officeDocument/2006/relationships/hyperlink" Target="https://www.bing.com/th?id=OSK.b61eca06dbd8765eb81a24121c03df46&amp;qlt=95" TargetMode="External"/><Relationship Id="rId23" Type="http://schemas.openxmlformats.org/officeDocument/2006/relationships/hyperlink" Target="https://www.bing.com/th?id=OSK.25fcfcf3ed730a63c73a30e44bfabe44&amp;qlt=95" TargetMode="External"/><Relationship Id="rId28" Type="http://schemas.openxmlformats.org/officeDocument/2006/relationships/hyperlink" Target="https://www.bing.com/images/search?form=xlimg&amp;q=Maryland" TargetMode="External"/><Relationship Id="rId36" Type="http://schemas.openxmlformats.org/officeDocument/2006/relationships/hyperlink" Target="https://www.bing.com/images/search?form=xlimg&amp;q=Virginia" TargetMode="External"/><Relationship Id="rId49" Type="http://schemas.openxmlformats.org/officeDocument/2006/relationships/hyperlink" Target="https://www.bing.com/th?id=OSK.60ef752b1402f5ce612b02fc89de71c8&amp;qlt=95" TargetMode="External"/><Relationship Id="rId57" Type="http://schemas.openxmlformats.org/officeDocument/2006/relationships/hyperlink" Target="https://www.bing.com/th?id=OSK.78ba50cb2865d06a5e16e1016f21685d&amp;qlt=95" TargetMode="External"/><Relationship Id="rId10" Type="http://schemas.openxmlformats.org/officeDocument/2006/relationships/hyperlink" Target="https://www.bing.com/images/search?form=xlimg&amp;q=California" TargetMode="External"/><Relationship Id="rId31" Type="http://schemas.openxmlformats.org/officeDocument/2006/relationships/hyperlink" Target="https://www.bing.com/th?id=OSK.b1c658d27e8d1f33822457c8ff27793b&amp;qlt=95" TargetMode="External"/><Relationship Id="rId44" Type="http://schemas.openxmlformats.org/officeDocument/2006/relationships/hyperlink" Target="https://www.bing.com/images/search?form=xlimg&amp;q=Iowa" TargetMode="External"/><Relationship Id="rId52" Type="http://schemas.openxmlformats.org/officeDocument/2006/relationships/hyperlink" Target="https://www.bing.com/images/search?form=xlimg&amp;q=North%20Dakota" TargetMode="External"/><Relationship Id="rId60" Type="http://schemas.openxmlformats.org/officeDocument/2006/relationships/hyperlink" Target="https://www.bing.com/images/search?form=xlimg&amp;q=Louisiana" TargetMode="External"/><Relationship Id="rId65" Type="http://schemas.openxmlformats.org/officeDocument/2006/relationships/hyperlink" Target="https://www.bing.com/th?id=OSK.7a317c296be07786cf960d020cbf3889&amp;qlt=95" TargetMode="External"/><Relationship Id="rId73" Type="http://schemas.openxmlformats.org/officeDocument/2006/relationships/hyperlink" Target="https://www.bing.com/th?id=OSK.592387ac5e24ec192ad9be5348bec458&amp;qlt=95" TargetMode="External"/><Relationship Id="rId78" Type="http://schemas.openxmlformats.org/officeDocument/2006/relationships/hyperlink" Target="https://www.bing.com/images/search?form=xlimg&amp;q=New%20Mexico" TargetMode="External"/><Relationship Id="rId81" Type="http://schemas.openxmlformats.org/officeDocument/2006/relationships/hyperlink" Target="https://www.bing.com/th?id=OSK.019af715933143eeccdc40106317980f&amp;qlt=95" TargetMode="External"/><Relationship Id="rId86" Type="http://schemas.openxmlformats.org/officeDocument/2006/relationships/hyperlink" Target="https://www.bing.com/images/search?form=xlimg&amp;q=Mississippi" TargetMode="External"/><Relationship Id="rId94" Type="http://schemas.openxmlformats.org/officeDocument/2006/relationships/hyperlink" Target="https://www.bing.com/images/search?form=xlimg&amp;q=Utah" TargetMode="External"/><Relationship Id="rId99" Type="http://schemas.openxmlformats.org/officeDocument/2006/relationships/hyperlink" Target="https://www.bing.com/th?id=OSK.c3366d1c88e7fb6d11e3e0910f8206b1&amp;qlt=95" TargetMode="External"/><Relationship Id="rId4" Type="http://schemas.openxmlformats.org/officeDocument/2006/relationships/hyperlink" Target="https://www.bing.com/images/search?form=xlimg&amp;q=United%20States" TargetMode="External"/><Relationship Id="rId9" Type="http://schemas.openxmlformats.org/officeDocument/2006/relationships/hyperlink" Target="https://www.bing.com/th?id=OSK.8319dbaa13fead960d37449c46d8afd4&amp;qlt=95" TargetMode="External"/><Relationship Id="rId13" Type="http://schemas.openxmlformats.org/officeDocument/2006/relationships/hyperlink" Target="https://www.bing.com/th?id=OSK.d060a4e78cf97d149f53a30e070b68ca&amp;qlt=95" TargetMode="External"/><Relationship Id="rId18" Type="http://schemas.openxmlformats.org/officeDocument/2006/relationships/hyperlink" Target="https://www.bing.com/images/search?form=xlimg&amp;q=Massachusetts" TargetMode="External"/><Relationship Id="rId39" Type="http://schemas.openxmlformats.org/officeDocument/2006/relationships/hyperlink" Target="https://www.bing.com/th?id=OSK.1b065b709b80943c2b548b87239de8eb&amp;qlt=95" TargetMode="External"/><Relationship Id="rId34" Type="http://schemas.openxmlformats.org/officeDocument/2006/relationships/hyperlink" Target="https://www.bing.com/images/search?form=xlimg&amp;q=Ohio" TargetMode="External"/><Relationship Id="rId50" Type="http://schemas.openxmlformats.org/officeDocument/2006/relationships/hyperlink" Target="https://www.bing.com/images/search?form=xlimg&amp;q=Oregon" TargetMode="External"/><Relationship Id="rId55" Type="http://schemas.openxmlformats.org/officeDocument/2006/relationships/hyperlink" Target="https://www.bing.com/th?id=OSK.6e99b3a35b5283679ec93f7f63efad4b&amp;qlt=95" TargetMode="External"/><Relationship Id="rId76" Type="http://schemas.openxmlformats.org/officeDocument/2006/relationships/hyperlink" Target="https://www.bing.com/images/search?form=xlimg&amp;q=South%20Dakota" TargetMode="External"/><Relationship Id="rId97" Type="http://schemas.openxmlformats.org/officeDocument/2006/relationships/hyperlink" Target="https://www.bing.com/th?id=OSK.e3cff3492e954506af4fb2c8552f6135&amp;qlt=95" TargetMode="External"/><Relationship Id="rId7" Type="http://schemas.openxmlformats.org/officeDocument/2006/relationships/hyperlink" Target="https://www.bing.com/th?id=OSK.cba7f275842a20f49b98d704e1366fd5&amp;qlt=95" TargetMode="External"/><Relationship Id="rId71" Type="http://schemas.openxmlformats.org/officeDocument/2006/relationships/hyperlink" Target="https://www.bing.com/th?id=OSK.0678bd4067f4a421f3884b05dad25be4&amp;qlt=95" TargetMode="External"/><Relationship Id="rId92" Type="http://schemas.openxmlformats.org/officeDocument/2006/relationships/hyperlink" Target="https://www.bing.com/images/search?form=xlimg&amp;q=Idaho" TargetMode="External"/><Relationship Id="rId2" Type="http://schemas.openxmlformats.org/officeDocument/2006/relationships/hyperlink" Target="https://www.bing.com/images/search?form=xlimg&amp;q=Maine" TargetMode="External"/><Relationship Id="rId29" Type="http://schemas.openxmlformats.org/officeDocument/2006/relationships/hyperlink" Target="https://www.bing.com/th?id=OSK.ff2dba0f704b6b8266fe592a9c5526a3&amp;qlt=95" TargetMode="External"/><Relationship Id="rId24" Type="http://schemas.openxmlformats.org/officeDocument/2006/relationships/hyperlink" Target="https://www.bing.com/images/search?form=xlimg&amp;q=Nevada" TargetMode="External"/><Relationship Id="rId40" Type="http://schemas.openxmlformats.org/officeDocument/2006/relationships/hyperlink" Target="https://www.bing.com/images/search?form=xlimg&amp;q=Pennsylvania" TargetMode="External"/><Relationship Id="rId45" Type="http://schemas.openxmlformats.org/officeDocument/2006/relationships/hyperlink" Target="https://www.bing.com/th?id=OSK.c90021b564dcb9deeb722c1768bcb07d&amp;qlt=95" TargetMode="External"/><Relationship Id="rId66" Type="http://schemas.openxmlformats.org/officeDocument/2006/relationships/hyperlink" Target="https://www.bing.com/images/search?form=xlimg&amp;q=Florida" TargetMode="External"/><Relationship Id="rId87" Type="http://schemas.openxmlformats.org/officeDocument/2006/relationships/hyperlink" Target="https://www.bing.com/th?id=OSK.848f4b01470591b7605a547c5e913bfd&amp;qlt=95" TargetMode="External"/><Relationship Id="rId61" Type="http://schemas.openxmlformats.org/officeDocument/2006/relationships/hyperlink" Target="https://www.bing.com/th?id=OSK.442c5a157898c7930af9b5287a87e0c1&amp;qlt=95" TargetMode="External"/><Relationship Id="rId82" Type="http://schemas.openxmlformats.org/officeDocument/2006/relationships/hyperlink" Target="https://www.bing.com/images/search?form=xlimg&amp;q=Vermont" TargetMode="External"/><Relationship Id="rId19" Type="http://schemas.openxmlformats.org/officeDocument/2006/relationships/hyperlink" Target="https://www.bing.com/th?id=OSK.a639336a732a38e0ac4d721672e022d2&amp;qlt=95" TargetMode="External"/><Relationship Id="rId14" Type="http://schemas.openxmlformats.org/officeDocument/2006/relationships/hyperlink" Target="https://www.bing.com/images/search?form=xlimg&amp;q=New%20Jersey" TargetMode="External"/><Relationship Id="rId30" Type="http://schemas.openxmlformats.org/officeDocument/2006/relationships/hyperlink" Target="https://www.bing.com/images/search?form=xlimg&amp;q=North%20Carolina" TargetMode="External"/><Relationship Id="rId35" Type="http://schemas.openxmlformats.org/officeDocument/2006/relationships/hyperlink" Target="https://www.bing.com/th?id=OSK.14d323e3784d30722d6785a6cef8f9c3&amp;qlt=95" TargetMode="External"/><Relationship Id="rId56" Type="http://schemas.openxmlformats.org/officeDocument/2006/relationships/hyperlink" Target="https://www.bing.com/images/search?form=xlimg&amp;q=Montana" TargetMode="External"/><Relationship Id="rId77" Type="http://schemas.openxmlformats.org/officeDocument/2006/relationships/hyperlink" Target="https://www.bing.com/th?id=OSK.0fdd9d38459c62ca5b483a2e70bce404&amp;qlt=95" TargetMode="External"/><Relationship Id="rId100" Type="http://schemas.openxmlformats.org/officeDocument/2006/relationships/hyperlink" Target="https://www.bing.com/images/search?form=xlimg&amp;q=Delaware" TargetMode="External"/><Relationship Id="rId8" Type="http://schemas.openxmlformats.org/officeDocument/2006/relationships/hyperlink" Target="https://www.bing.com/images/search?form=xlimg&amp;q=New%20York%20(state)" TargetMode="External"/><Relationship Id="rId51" Type="http://schemas.openxmlformats.org/officeDocument/2006/relationships/hyperlink" Target="https://www.bing.com/th?id=OSK.ed287c6622f118e47e52b8fdb9bbbe66&amp;qlt=95" TargetMode="External"/><Relationship Id="rId72" Type="http://schemas.openxmlformats.org/officeDocument/2006/relationships/hyperlink" Target="https://www.bing.com/images/search?form=xlimg&amp;q=Wisconsin" TargetMode="External"/><Relationship Id="rId93" Type="http://schemas.openxmlformats.org/officeDocument/2006/relationships/hyperlink" Target="https://www.bing.com/th?id=OSK.4d1e764285f56ff670fae1d21698d055&amp;qlt=95" TargetMode="External"/><Relationship Id="rId98" Type="http://schemas.openxmlformats.org/officeDocument/2006/relationships/hyperlink" Target="https://www.bing.com/images/search?form=xlimg&amp;q=Colorado"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Srd>
</file>

<file path=xl/richData/rdarray.xml><?xml version="1.0" encoding="utf-8"?>
<arrayData xmlns="http://schemas.microsoft.com/office/spreadsheetml/2017/richdata2" count="61">
  <a r="1">
    <v t="r">9</v>
  </a>
  <a r="1">
    <v t="s">Eastern Time Zone</v>
  </a>
  <a r="2">
    <v t="r">54</v>
    <v t="r">55</v>
  </a>
  <a r="1">
    <v t="s">None</v>
  </a>
  <a r="59">
    <v t="r">73</v>
    <v t="r">53</v>
    <v t="r">74</v>
    <v t="r">75</v>
    <v t="r">76</v>
    <v t="r">77</v>
    <v t="r">78</v>
    <v t="r">79</v>
    <v t="r">80</v>
    <v t="r">81</v>
    <v t="r">82</v>
    <v t="r">39</v>
    <v t="r">83</v>
    <v t="r">84</v>
    <v t="r">85</v>
    <v t="r">86</v>
    <v t="r">87</v>
    <v t="r">88</v>
    <v t="r">89</v>
    <v t="r">90</v>
    <v t="r">91</v>
    <v t="r">92</v>
    <v t="r">93</v>
    <v t="r">94</v>
    <v t="r">95</v>
    <v t="r">96</v>
    <v t="r">97</v>
    <v t="r">98</v>
    <v t="r">99</v>
    <v t="r">100</v>
    <v t="r">101</v>
    <v t="r">102</v>
    <v t="r">103</v>
    <v t="r">104</v>
    <v t="r">105</v>
    <v t="r">106</v>
    <v t="r">107</v>
    <v t="r">108</v>
    <v t="r">109</v>
    <v t="r">110</v>
    <v t="r">111</v>
    <v t="r">112</v>
    <v t="r">0</v>
    <v t="r">113</v>
    <v t="r">114</v>
    <v t="r">115</v>
    <v t="r">116</v>
    <v t="r">117</v>
    <v t="r">118</v>
    <v t="r">119</v>
    <v t="r">120</v>
    <v t="r">121</v>
    <v t="r">122</v>
    <v t="r">123</v>
    <v t="r">124</v>
    <v t="r">125</v>
    <v t="r">126</v>
    <v t="r">127</v>
    <v t="r">128</v>
  </a>
  <a r="9">
    <v t="s">Chamorro Time Zone</v>
    <v t="s">Atlantic Time Zone</v>
    <v t="s">Eastern Time Zone</v>
    <v t="s">Central Time Zone</v>
    <v t="s">Mountain Time Zone</v>
    <v t="s">Pacific Time Zone</v>
    <v t="s">Alaska Time Zone</v>
    <v t="s">Hawaii-Aleutian Time Zone</v>
    <v t="s">Samoa Time Zone</v>
  </a>
  <a r="1">
    <v t="r">141</v>
  </a>
  <a r="3">
    <v t="r">171</v>
    <v t="r">172</v>
    <v t="s">Antonio Delgado (Lieutenant Governor)</v>
  </a>
  <a r="2">
    <v t="r">202</v>
    <v t="r">203</v>
  </a>
  <a r="1">
    <v t="s">Pacific Time Zone</v>
  </a>
  <a r="2">
    <v t="r">235</v>
    <v t="r">236</v>
  </a>
  <a r="2">
    <v t="r">266</v>
    <v t="r">267</v>
  </a>
  <a r="1">
    <v t="s">Central Time Zone</v>
  </a>
  <a r="2">
    <v t="r">318</v>
    <v t="r">319</v>
  </a>
  <a r="3">
    <v t="r">347</v>
    <v t="r">348</v>
    <v t="r">349</v>
  </a>
  <a r="2">
    <v t="r">376</v>
    <v t="s">Pamela Evette (Lieutenant Governor)</v>
  </a>
  <a r="3">
    <v t="r">400</v>
    <v t="r">401</v>
    <v t="s">Lisa Cano Burkhead (Lieutenant Governor)</v>
  </a>
  <a r="2">
    <v t="s">Mountain Time Zone</v>
    <v t="s">Pacific Time Zone</v>
  </a>
  <a r="2">
    <v t="r">432</v>
    <v t="r">433</v>
  </a>
  <a r="2">
    <v t="s">Central Time Zone</v>
    <v t="s">Mountain Time Zone</v>
  </a>
  <a r="1">
    <v t="r">461</v>
  </a>
  <a r="2">
    <v t="r">484</v>
    <v t="s">Mark Robinson (Lieutenant Governor)</v>
  </a>
  <a r="1">
    <v t="r">509</v>
  </a>
  <a r="1">
    <v t="r">534</v>
  </a>
  <a r="2">
    <v t="s">Glenn Youngkin (Governor)</v>
    <v t="r">557</v>
  </a>
  <a r="2">
    <v t="r">579</v>
    <v t="s">Garlin Gilchrist (Lieutenant Governor)</v>
  </a>
  <a r="2">
    <v t="s">Eastern Time Zone</v>
    <v t="s">Central Time Zone</v>
  </a>
  <a r="1">
    <v t="r">605</v>
  </a>
  <a r="2">
    <v t="r">629</v>
    <v t="r">630</v>
  </a>
  <a r="2">
    <v t="s">Alaska Time Zone</v>
    <v t="s">Hawaii-Aleutian Time Zone</v>
  </a>
  <a r="2">
    <v t="r">655</v>
    <v t="r">656</v>
  </a>
  <a r="1">
    <v t="r">677</v>
  </a>
  <a r="1">
    <v t="s">Mountain Time Zone</v>
  </a>
  <a r="2">
    <v t="r">698</v>
    <v t="r">699</v>
  </a>
  <a r="1">
    <v t="s">Hawaii-Aleutian Time Zone</v>
  </a>
  <a r="2">
    <v t="r">724</v>
    <v t="r">724</v>
  </a>
  <a r="2">
    <v t="r">748</v>
    <v t="r">749</v>
  </a>
  <a r="2">
    <v t="s">Matt Pinnell (Lieutenant Governor)</v>
    <v t="r">769</v>
  </a>
  <a r="2">
    <v t="r">795</v>
    <v t="s">Kristen Juras (Lieutenant Governor)</v>
  </a>
  <a r="2">
    <v t="r">817</v>
    <v t="r">818</v>
  </a>
  <a r="2">
    <v t="r">838</v>
    <v t="r">839</v>
  </a>
  <a r="2">
    <v t="r">863</v>
    <v t="r">864</v>
  </a>
  <a r="2">
    <v t="r">884</v>
    <v t="r">885</v>
  </a>
  <a r="1">
    <v t="r">911</v>
  </a>
  <a r="2">
    <v t="r">933</v>
    <v t="r">934</v>
  </a>
  <a r="2">
    <v t="r">954</v>
    <v t="r">955</v>
  </a>
  <a r="2">
    <v t="r">973</v>
    <v t="r">974</v>
  </a>
  <a r="2">
    <v t="s">Bill Lee (Governor)</v>
    <v t="r">992</v>
  </a>
  <a r="2">
    <v t="r">1013</v>
    <v t="r">1014</v>
  </a>
  <a r="2">
    <v t="r">1033</v>
    <v t="r">1034</v>
  </a>
  <a r="1">
    <v t="r">1056</v>
  </a>
  <a r="2">
    <v t="r">1074</v>
    <v t="s">Molly Gray (Lieutenant Governor)</v>
  </a>
  <a r="2">
    <v t="r">1093</v>
    <v t="r">1094</v>
  </a>
  <a r="1">
    <v t="r">1114</v>
  </a>
  <a r="2">
    <v t="r">1136</v>
    <v t="r">1137</v>
  </a>
  <a r="3">
    <v t="r">1155</v>
    <v t="s">Dan McKee (Governor)</v>
    <v t="s">Sabina Matos (Lieutenant Governor)</v>
  </a>
  <a r="2">
    <v t="r">1174</v>
    <v t="r">1175</v>
  </a>
  <a r="3">
    <v t="r">1195</v>
    <v t="r">1196</v>
    <v t="r">1197</v>
  </a>
  <a r="2">
    <v t="r">1216</v>
    <v t="r">1217</v>
  </a>
  <a r="1">
    <v t="r">1236</v>
  </a>
  <a r="2">
    <v t="r">1253</v>
    <v t="r">1254</v>
  </a>
</arrayData>
</file>

<file path=xl/richData/rdrichvalue.xml><?xml version="1.0" encoding="utf-8"?>
<rvData xmlns="http://schemas.microsoft.com/office/spreadsheetml/2017/richdata" count="1266">
  <rv s="0">
    <v>536870912</v>
    <v>Maine</v>
    <v>d62dd683-9cf9-4db9-a497-d810d529592b</v>
    <v>en-US</v>
    <v>Map</v>
  </rv>
  <rv s="1">
    <fb>91646</fb>
    <v>13</v>
  </rv>
  <rv s="1">
    <fb>4010</fb>
    <v>13</v>
  </rv>
  <rv s="0">
    <v>536870912</v>
    <v>Augusta</v>
    <v>a6f13dc8-92ac-2fb1-cb14-adfd42dc32be</v>
    <v>en-US</v>
    <v>Map</v>
  </rv>
  <rv s="0">
    <v>536870912</v>
    <v>United States</v>
    <v>5232ed96-85b1-2edb-12c6-63e6c597a1de</v>
    <v>en-US</v>
    <v>Map</v>
  </rv>
  <rv s="1">
    <fb>553284</fb>
    <v>13</v>
  </rv>
  <rv s="1">
    <fb>730705</fb>
    <v>13</v>
  </rv>
  <rv s="2">
    <v>0</v>
    <v>11</v>
    <v>14</v>
    <v>6</v>
    <v>0</v>
    <v>Image of Maine</v>
  </rv>
  <rv s="0">
    <v>536870912</v>
    <v>Portland</v>
    <v>faa79e83-dad6-af0a-6f59-a774a9a659a6</v>
    <v>en-US</v>
    <v>Map</v>
  </rv>
  <rv s="0">
    <v>805306368</v>
    <v>Janet Mills (Governor)</v>
    <v>a46a0212-e842-c48d-8bde-90ee5acba105</v>
    <v>en-US</v>
    <v>Generic</v>
  </rv>
  <rv s="3">
    <v>0</v>
  </rv>
  <rv s="4">
    <v>https://www.bing.com/search?q=maine&amp;form=skydnc</v>
    <v>Learn more on Bing</v>
  </rv>
  <rv s="1">
    <fb>777</fb>
    <v>15</v>
  </rv>
  <rv s="1">
    <fb>49331</fb>
    <v>15</v>
  </rv>
  <rv s="1">
    <fb>173800</fb>
    <v>15</v>
  </rv>
  <rv s="1">
    <fb>2.34</fb>
    <v>16</v>
  </rv>
  <rv s="1">
    <fb>1362359</fb>
    <v>13</v>
  </rv>
  <rv s="1">
    <fb>2E-3</fb>
    <v>17</v>
  </rv>
  <rv s="1">
    <fb>0.188</fb>
    <v>17</v>
  </rv>
  <rv s="1">
    <fb>6.9999999999999993E-3</fb>
    <v>18</v>
  </rv>
  <rv s="1">
    <fb>1.2E-2</fb>
    <v>17</v>
  </rv>
  <rv s="1">
    <fb>0.28999999999999998</fb>
    <v>17</v>
  </rv>
  <rv s="1">
    <fb>1.3999999999999999E-2</fb>
    <v>17</v>
  </rv>
  <rv s="1">
    <fb>3.5000000000000003E-2</fb>
    <v>17</v>
  </rv>
  <rv s="1">
    <fb>0.91599999999999993</fb>
    <v>17</v>
  </rv>
  <rv s="1">
    <fb>1.6E-2</fb>
    <v>17</v>
  </rv>
  <rv s="1">
    <fb>0.63400000000000001</fb>
    <v>17</v>
  </rv>
  <rv s="1">
    <fb>0.11900000000000001</fb>
    <v>17</v>
  </rv>
  <rv s="1">
    <fb>1.7000000000000001E-2</fb>
    <v>17</v>
  </rv>
  <rv s="1">
    <fb>0.193</fb>
    <v>17</v>
  </rv>
  <rv s="1">
    <fb>4.9000000000000002E-2</fb>
    <v>17</v>
  </rv>
  <rv s="1">
    <fb>0.94900000000000007</fb>
    <v>17</v>
  </rv>
  <rv s="3">
    <v>1</v>
  </rv>
  <rv s="5">
    <v>#VALUE!</v>
    <v>en-US</v>
    <v>d62dd683-9cf9-4db9-a497-d810d529592b</v>
    <v>536870912</v>
    <v>1</v>
    <v>5</v>
    <v>6</v>
    <v>Maine</v>
    <v>9</v>
    <v>10</v>
    <v>Map</v>
    <v>11</v>
    <v>12</v>
    <v>US-ME</v>
    <v>1</v>
    <v>2</v>
    <v>3</v>
    <v>4</v>
    <v>Maine is the easternmost state in the New England region of the Northeastern United States. It borders New Hampshire to the west, the Gulf of Maine to the southeast, and the Canadian provinces of New Brunswick and Quebec to the northeast and northwest, respectively. The largest state by total area in New England, Maine is the 12th-smallest by area, the 9th-least populous, the 13th-least densely populated, and the most rural of the 50 U.S. states. It is also the northeasternmost among the contiguous United States, the northernmost state east of the Great Lakes, the only state whose name consists of a single syllable, and the only state to border exactly one other U.S. state. The most populous city in Maine is Portland. Maine's capital is Augusta.</v>
    <v>5</v>
    <v>6</v>
    <v>7</v>
    <v>8</v>
    <v>10</v>
    <v>11</v>
    <v>12</v>
    <v>13</v>
    <v>14</v>
    <v>Maine</v>
    <v>15</v>
    <v>16</v>
    <v>17</v>
    <v>18</v>
    <v>19</v>
    <v>20</v>
    <v>21</v>
    <v>22</v>
    <v>23</v>
    <v>24</v>
    <v>25</v>
    <v>26</v>
    <v>27</v>
    <v>28</v>
    <v>29</v>
    <v>30</v>
    <v>31</v>
    <v>32</v>
    <v>Maine</v>
    <v>mdp/vdpid/19840</v>
  </rv>
  <rv s="1">
    <fb>0.44369067999501505</fb>
    <v>17</v>
  </rv>
  <rv s="1">
    <fb>9826675</fb>
    <v>13</v>
  </rv>
  <rv s="1">
    <fb>1359000</fb>
    <v>13</v>
  </rv>
  <rv s="1">
    <fb>11.6</fb>
    <v>16</v>
  </rv>
  <rv s="1">
    <fb>1</fb>
    <v>40</v>
  </rv>
  <rv s="0">
    <v>536870912</v>
    <v>Washington, D.C.</v>
    <v>216726d1-8987-06d3-5eff-823da05c3d3c</v>
    <v>en-US</v>
    <v>Map</v>
  </rv>
  <rv s="1">
    <fb>5006302.0769999996</fb>
    <v>13</v>
  </rv>
  <rv s="1">
    <fb>117.244195476228</fb>
    <v>41</v>
  </rv>
  <rv s="1">
    <fb>7.4999999999999997E-2</fb>
    <v>17</v>
  </rv>
  <rv s="1">
    <fb>12993.961824772699</fb>
    <v>13</v>
  </rv>
  <rv s="1">
    <fb>1.7295</fb>
    <v>16</v>
  </rv>
  <rv s="1">
    <fb>0.339297856663409</fb>
    <v>17</v>
  </rv>
  <rv s="1">
    <fb>82.427828245269197</fb>
    <v>42</v>
  </rv>
  <rv s="1">
    <fb>0.71</fb>
    <v>43</v>
  </rv>
  <rv s="1">
    <fb>21427700000000</fb>
    <v>15</v>
  </rv>
  <rv s="1">
    <fb>1.0182144</fb>
    <v>17</v>
  </rv>
  <rv s="1">
    <fb>0.88167390000000001</fb>
    <v>17</v>
  </rv>
  <rv s="2">
    <v>1</v>
    <v>11</v>
    <v>44</v>
    <v>6</v>
    <v>0</v>
    <v>Image of United States</v>
  </rv>
  <rv s="1">
    <fb>5.6</fb>
    <v>42</v>
  </rv>
  <rv s="0">
    <v>536870912</v>
    <v>New York</v>
    <v>60d5dc2b-c915-460b-b722-c9e3485499ca</v>
    <v>en-US</v>
    <v>Map</v>
  </rv>
  <rv s="0">
    <v>805306368</v>
    <v>Joe Biden (President)</v>
    <v>cad484f9-be75-7a78-12dd-16233f823cd7</v>
    <v>en-US</v>
    <v>Generic</v>
  </rv>
  <rv s="0">
    <v>805306368</v>
    <v>Kamala Harris (Vice President)</v>
    <v>ef5cf66f-32b7-7271-286a-8e8313eda5c5</v>
    <v>en-US</v>
    <v>Generic</v>
  </rv>
  <rv s="3">
    <v>2</v>
  </rv>
  <rv s="4">
    <v>https://www.bing.com/search?q=united+states&amp;form=skydnc</v>
    <v>Learn more on Bing</v>
  </rv>
  <rv s="1">
    <fb>78.539024390243895</fb>
    <v>42</v>
  </rv>
  <rv s="1">
    <fb>30436313050000</fb>
    <v>15</v>
  </rv>
  <rv s="1">
    <fb>19</fb>
    <v>42</v>
  </rv>
  <rv s="1">
    <fb>7.25</fb>
    <v>43</v>
  </rv>
  <rv s="3">
    <v>3</v>
  </rv>
  <rv s="1">
    <fb>0.1108387988</fb>
    <v>17</v>
  </rv>
  <rv s="1">
    <fb>2.6120000000000001</fb>
    <v>16</v>
  </rv>
  <rv s="1">
    <fb>331893745</fb>
    <v>13</v>
  </rv>
  <rv s="1">
    <fb>0.22600000000000001</fb>
    <v>17</v>
  </rv>
  <rv s="1">
    <fb>0.30499999999999999</fb>
    <v>17</v>
  </rv>
  <rv s="1">
    <fb>0.46799999999999997</fb>
    <v>17</v>
  </rv>
  <rv s="1">
    <fb>5.0999999999999997E-2</fb>
    <v>17</v>
  </rv>
  <rv s="1">
    <fb>0.10300000000000001</fb>
    <v>17</v>
  </rv>
  <rv s="1">
    <fb>0.153</fb>
    <v>17</v>
  </rv>
  <rv s="1">
    <fb>0.62048999786377002</fb>
    <v>17</v>
  </rv>
  <rv s="0">
    <v>536870912</v>
    <v>New York</v>
    <v>caeb7b9a-f5d7-4686-8fb5-cf7628296b13</v>
    <v>en-US</v>
    <v>Map</v>
  </rv>
  <rv s="0">
    <v>536870912</v>
    <v>Washington</v>
    <v>e8a0d824-4c94-2f90-256a-a6adfa28f789</v>
    <v>en-US</v>
    <v>Map</v>
  </rv>
  <rv s="0">
    <v>536870912</v>
    <v>California</v>
    <v>3009d91d-d582-4c34-85ba-772ba09e5be1</v>
    <v>en-US</v>
    <v>Map</v>
  </rv>
  <rv s="0">
    <v>536870912</v>
    <v>Washington</v>
    <v>982ad551-fd5d-45df-bd70-bf704dd576e4</v>
    <v>en-US</v>
    <v>Map</v>
  </rv>
  <rv s="0">
    <v>536870912</v>
    <v>New Jersey</v>
    <v>05277898-b62b-4878-8632-09d29756a2ff</v>
    <v>en-US</v>
    <v>Map</v>
  </rv>
  <rv s="0">
    <v>536870912</v>
    <v>Minnesota</v>
    <v>77f97f6f-7e93-46e5-b486-6198effe8dea</v>
    <v>en-US</v>
    <v>Map</v>
  </rv>
  <rv s="0">
    <v>536870912</v>
    <v>Massachusetts</v>
    <v>845219d5-3650-4199-b926-964ca27c863c</v>
    <v>en-US</v>
    <v>Map</v>
  </rv>
  <rv s="0">
    <v>536870912</v>
    <v>Missouri</v>
    <v>6185f8cb-44e1-4da6-9bf0-b75286aeb591</v>
    <v>en-US</v>
    <v>Map</v>
  </rv>
  <rv s="0">
    <v>536870912</v>
    <v>South Carolina</v>
    <v>810015e8-b10b-4232-9e2c-de87a67bd26e</v>
    <v>en-US</v>
    <v>Map</v>
  </rv>
  <rv s="0">
    <v>536870912</v>
    <v>Nevada</v>
    <v>c2157d7e-617e-4517-80f8-1b08113afc14</v>
    <v>en-US</v>
    <v>Map</v>
  </rv>
  <rv s="0">
    <v>536870912</v>
    <v>Texas</v>
    <v>00a23ccd-3344-461c-8b9f-c2bb55be5815</v>
    <v>en-US</v>
    <v>Map</v>
  </rv>
  <rv s="0">
    <v>536870912</v>
    <v>Maryland</v>
    <v>4c472f4d-06a8-4d90-8bb8-da4d168c73fe</v>
    <v>en-US</v>
    <v>Map</v>
  </rv>
  <rv s="0">
    <v>536870912</v>
    <v>North Carolina</v>
    <v>9e2bf053-dd80-4646-8f26-65075e7085c0</v>
    <v>en-US</v>
    <v>Map</v>
  </rv>
  <rv s="0">
    <v>536870912</v>
    <v>West Virginia</v>
    <v>8a47255a-fae3-4faa-aa32-c6f384cb6c1d</v>
    <v>en-US</v>
    <v>Map</v>
  </rv>
  <rv s="0">
    <v>536870912</v>
    <v>Ohio</v>
    <v>6f3df7da-1ef6-48e3-b2b3-b5b5fce3e846</v>
    <v>en-US</v>
    <v>Map</v>
  </rv>
  <rv s="0">
    <v>536870912</v>
    <v>Virginia</v>
    <v>7eee9976-e8a7-472c-ada1-007208abd678</v>
    <v>en-US</v>
    <v>Map</v>
  </rv>
  <rv s="0">
    <v>536870912</v>
    <v>Michigan</v>
    <v>162411c2-b757-495d-aa81-93942fae2f7e</v>
    <v>en-US</v>
    <v>Map</v>
  </rv>
  <rv s="0">
    <v>536870912</v>
    <v>Pennsylvania</v>
    <v>6304580e-c803-4266-818a-971619176547</v>
    <v>en-US</v>
    <v>Map</v>
  </rv>
  <rv s="0">
    <v>536870912</v>
    <v>Alaska</v>
    <v>31c4c7a1-54e7-4306-ac9b-f1b02e85bda5</v>
    <v>en-US</v>
    <v>Map</v>
  </rv>
  <rv s="0">
    <v>536870912</v>
    <v>Iowa</v>
    <v>77850824-b07a-487a-af58-37f9949afc27</v>
    <v>en-US</v>
    <v>Map</v>
  </rv>
  <rv s="0">
    <v>536870912</v>
    <v>Wyoming</v>
    <v>bff03ad6-2b7f-400b-a76e-eb9fc4a93961</v>
    <v>en-US</v>
    <v>Map</v>
  </rv>
  <rv s="0">
    <v>536870912</v>
    <v>Hawaii</v>
    <v>b6f01eaf-aecf-44f6-b64d-1f6e982365c3</v>
    <v>en-US</v>
    <v>Map</v>
  </rv>
  <rv s="0">
    <v>536870912</v>
    <v>Oregon</v>
    <v>cacd36fd-7c62-43e2-a632-64a2a1811933</v>
    <v>en-US</v>
    <v>Map</v>
  </rv>
  <rv s="0">
    <v>536870912</v>
    <v>North Dakota</v>
    <v>77fbc744-3efe-4aa9-9e8e-f8034f06b941</v>
    <v>en-US</v>
    <v>Map</v>
  </rv>
  <rv s="0">
    <v>536870912</v>
    <v>Oklahoma</v>
    <v>cbcf556f-952a-4665-bb95-0500b27f9976</v>
    <v>en-US</v>
    <v>Map</v>
  </rv>
  <rv s="0">
    <v>536870912</v>
    <v>Montana</v>
    <v>447d6cd5-53f6-4c8f-bf6c-9ff228415c3b</v>
    <v>en-US</v>
    <v>Map</v>
  </rv>
  <rv s="0">
    <v>536870912</v>
    <v>Kentucky</v>
    <v>108dfd18-4626-481a-8dfa-18f64e6eac84</v>
    <v>en-US</v>
    <v>Map</v>
  </rv>
  <rv s="0">
    <v>536870912</v>
    <v>Illinois</v>
    <v>4131acb8-628a-4241-8920-ca79eab9dade</v>
    <v>en-US</v>
    <v>Map</v>
  </rv>
  <rv s="0">
    <v>536870912</v>
    <v>Louisiana</v>
    <v>0ca1e87f-e2f6-43fb-8deb-d22bd09a9cae</v>
    <v>en-US</v>
    <v>Map</v>
  </rv>
  <rv s="0">
    <v>536870912</v>
    <v>Connecticut</v>
    <v>b3ca6523-435e-4a3b-8f78-1ad900a52cf8</v>
    <v>en-US</v>
    <v>Map</v>
  </rv>
  <rv s="0">
    <v>536870912</v>
    <v>Arizona</v>
    <v>bf973f46-5962-4997-a7ba-a05f1aa2a9f9</v>
    <v>en-US</v>
    <v>Map</v>
  </rv>
  <rv s="0">
    <v>536870912</v>
    <v>Florida</v>
    <v>5fece3f4-e8e8-4159-843e-f725a930ad50</v>
    <v>en-US</v>
    <v>Map</v>
  </rv>
  <rv s="0">
    <v>536870912</v>
    <v>Nebraska</v>
    <v>3e64ff5d-6b40-4dbe-91b1-0e554e892496</v>
    <v>en-US</v>
    <v>Map</v>
  </rv>
  <rv s="0">
    <v>536870912</v>
    <v>Indiana</v>
    <v>109f7e5a-efbb-4953-b4b8-cb812ce1ff5d</v>
    <v>en-US</v>
    <v>Map</v>
  </rv>
  <rv s="0">
    <v>536870912</v>
    <v>Wisconsin</v>
    <v>cb4d2853-06f4-4467-8e7c-4e31cbb35cb2</v>
    <v>en-US</v>
    <v>Map</v>
  </rv>
  <rv s="0">
    <v>536870912</v>
    <v>Tennessee</v>
    <v>9bbc9c72-1bf1-4ef6-b66d-a6cdef70f4f3</v>
    <v>en-US</v>
    <v>Map</v>
  </rv>
  <rv s="0">
    <v>536870912</v>
    <v>South Dakota</v>
    <v>9cee0b65-d357-479e-a066-31c634648f47</v>
    <v>en-US</v>
    <v>Map</v>
  </rv>
  <rv s="0">
    <v>536870912</v>
    <v>New Mexico</v>
    <v>a16d3636-4349-41c7-a77e-89e34b26a8ad</v>
    <v>en-US</v>
    <v>Map</v>
  </rv>
  <rv s="0">
    <v>536870912</v>
    <v>New Hampshire</v>
    <v>9ca71997-cc97-46eb-8911-fac32f80b0b1</v>
    <v>en-US</v>
    <v>Map</v>
  </rv>
  <rv s="0">
    <v>536870912</v>
    <v>Kansas</v>
    <v>6e527b71-bd3e-4bc1-b1c0-59d288b4fd5e</v>
    <v>en-US</v>
    <v>Map</v>
  </rv>
  <rv s="0">
    <v>536870912</v>
    <v>Vermont</v>
    <v>221864cc-447e-4e78-847c-59e485d73bff</v>
    <v>en-US</v>
    <v>Map</v>
  </rv>
  <rv s="0">
    <v>536870912</v>
    <v>Georgia</v>
    <v>84604bc7-2c47-4f8d-8ea5-b6ac8c018a20</v>
    <v>en-US</v>
    <v>Map</v>
  </rv>
  <rv s="0">
    <v>536870912</v>
    <v>Mississippi</v>
    <v>6af619ca-217d-49c0-9a86-153fc7fbcd78</v>
    <v>en-US</v>
    <v>Map</v>
  </rv>
  <rv s="0">
    <v>536870912</v>
    <v>Alabama</v>
    <v>376f8b06-52f6-4e72-a31d-311a3563e645</v>
    <v>en-US</v>
    <v>Map</v>
  </rv>
  <rv s="0">
    <v>536870912</v>
    <v>Rhode Island</v>
    <v>65a08f52-b469-4f7c-8353-9b3c0b2a5752</v>
    <v>en-US</v>
    <v>Map</v>
  </rv>
  <rv s="0">
    <v>536870912</v>
    <v>Idaho</v>
    <v>ecd30387-20fa-4523-9045-e2860154b5e9</v>
    <v>en-US</v>
    <v>Map</v>
  </rv>
  <rv s="0">
    <v>536870912</v>
    <v>Utah</v>
    <v>c6705e44-d27f-4240-95a2-54e802e3b524</v>
    <v>en-US</v>
    <v>Map</v>
  </rv>
  <rv s="0">
    <v>536870912</v>
    <v>Arkansas</v>
    <v>b939db72-08f2-4ea6-a16a-a53bf32e6612</v>
    <v>en-US</v>
    <v>Map</v>
  </rv>
  <rv s="0">
    <v>536870912</v>
    <v>Colorado</v>
    <v>a070c5c2-b22d-41d8-b869-f20e583c4f80</v>
    <v>en-US</v>
    <v>Map</v>
  </rv>
  <rv s="0">
    <v>536870912</v>
    <v>Delaware</v>
    <v>8ad617cc-3d7a-4b3c-a787-098de959ccc4</v>
    <v>en-US</v>
    <v>Map</v>
  </rv>
  <rv s="0">
    <v>536870912</v>
    <v>Puerto Rico</v>
    <v>72752f4d-11d3-5470-b64e-b9e012b0520f</v>
    <v>en-US</v>
    <v>Map</v>
  </rv>
  <rv s="0">
    <v>536870912</v>
    <v>American Samoa</v>
    <v>12d04d63-b9b5-855b-0821-b32474a729a4</v>
    <v>en-US</v>
    <v>Map</v>
  </rv>
  <rv s="0">
    <v>536870912</v>
    <v>United States Virgin Islands</v>
    <v>38bd827b-bc00-140e-85be-46a96078429c</v>
    <v>en-US</v>
    <v>Map</v>
  </rv>
  <rv s="0">
    <v>536870912</v>
    <v>Northern Mariana Islands</v>
    <v>f4475436-adda-9ff0-b5fe-6c3dff0e26be</v>
    <v>en-US</v>
    <v>Map</v>
  </rv>
  <rv s="0">
    <v>536870912</v>
    <v>Guam</v>
    <v>f842c067-b461-3084-6a3b-6c6c7431fc9a</v>
    <v>en-US</v>
    <v>Map</v>
  </rv>
  <rv s="0">
    <v>536870912</v>
    <v>United States Minor Outlying Islands</v>
    <v>0a148d8f-0026-1089-40fb-cf776177ba31</v>
    <v>en-US</v>
    <v>Map</v>
  </rv>
  <rv s="3">
    <v>4</v>
  </rv>
  <rv s="1">
    <fb>9.5866513904898809E-2</fb>
    <v>17</v>
  </rv>
  <rv s="3">
    <v>5</v>
  </rv>
  <rv s="1">
    <fb>0.36599999999999999</fb>
    <v>17</v>
  </rv>
  <rv s="1">
    <fb>0.14699999999999999</fb>
    <v>45</v>
  </rv>
  <rv s="1">
    <fb>270663028</fb>
    <v>13</v>
  </rv>
  <rv s="6">
    <v>#VALUE!</v>
    <v>en-US</v>
    <v>5232ed96-85b1-2edb-12c6-63e6c597a1de</v>
    <v>536870912</v>
    <v>1</v>
    <v>37</v>
    <v>38</v>
    <v>United States</v>
    <v>9</v>
    <v>10</v>
    <v>Map</v>
    <v>11</v>
    <v>39</v>
    <v>US</v>
    <v>34</v>
    <v>35</v>
    <v>36</v>
    <v>37</v>
    <v>38</v>
    <v>39</v>
    <v>40</v>
    <v>41</v>
    <v>42</v>
    <v>USD</v>
    <v>The United States of America, commonly known as the United States or informally as America, is a country primarily located in North America consisting of 50 states, a federal district, five major unincorporated territories, nine Minor Outlying Islands, and 326 Indian reservations. It is the world's third-largest country by both land and total area. It shares land borders with Canada to its north and with Mexico to its south and has maritime borders with the Bahamas, Cuba, Russia, and other nations. With a population of over 333 million, it is the most populous country in the Americas and the third-most populous in the world. The national capital of the United States is Washington, D.C., and its most populous city and principal financial center is New York City.</v>
    <v>43</v>
    <v>44</v>
    <v>45</v>
    <v>46</v>
    <v>47</v>
    <v>48</v>
    <v>49</v>
    <v>50</v>
    <v>51</v>
    <v>52</v>
    <v>53</v>
    <v>56</v>
    <v>57</v>
    <v>58</v>
    <v>59</v>
    <v>60</v>
    <v>61</v>
    <v>United States</v>
    <v>The Star-Spangled Banner</v>
    <v>62</v>
    <v>United States of America</v>
    <v>63</v>
    <v>64</v>
    <v>65</v>
    <v>66</v>
    <v>67</v>
    <v>68</v>
    <v>28</v>
    <v>69</v>
    <v>70</v>
    <v>71</v>
    <v>72</v>
    <v>129</v>
    <v>130</v>
    <v>131</v>
    <v>132</v>
    <v>133</v>
    <v>United States</v>
    <v>134</v>
    <v>mdp/vdpid/244</v>
  </rv>
  <rv s="1">
    <fb>177</fb>
    <v>13</v>
  </rv>
  <rv s="1">
    <fb>4690</fb>
    <v>13</v>
  </rv>
  <rv s="1">
    <fb>273390</fb>
    <v>13</v>
  </rv>
  <rv s="1">
    <fb>313718</fb>
    <v>13</v>
  </rv>
  <rv s="2">
    <v>2</v>
    <v>11</v>
    <v>52</v>
    <v>6</v>
    <v>0</v>
    <v>Image of Washington, D.C.</v>
  </rv>
  <rv s="0">
    <v>805306368</v>
    <v>Muriel Bowser (Mayor)</v>
    <v>ba0efeff-89d3-9653-396a-5cc380b1d241</v>
    <v>en-US</v>
    <v>Generic</v>
  </rv>
  <rv s="3">
    <v>6</v>
  </rv>
  <rv s="4">
    <v>https://www.bing.com/search?q=washington%2c+d.c.&amp;form=skydnc</v>
    <v>Learn more on Bing</v>
  </rv>
  <rv s="1">
    <fb>1327</fb>
    <v>15</v>
  </rv>
  <rv s="1">
    <fb>70848</fb>
    <v>15</v>
  </rv>
  <rv s="1">
    <fb>475800</fb>
    <v>15</v>
  </rv>
  <rv s="1">
    <fb>2.2200000000000002</fb>
    <v>16</v>
  </rv>
  <rv s="1">
    <fb>689545</fb>
    <v>13</v>
  </rv>
  <rv s="1">
    <fb>0.13200000000000001</fb>
    <v>17</v>
  </rv>
  <rv s="1">
    <fb>0.115</fb>
    <v>17</v>
  </rv>
  <rv s="1">
    <fb>6.0000000000000001E-3</fb>
    <v>18</v>
  </rv>
  <rv s="1">
    <fb>4.2000000000000003E-2</fb>
    <v>17</v>
  </rv>
  <rv s="1">
    <fb>0.54600000000000004</fb>
    <v>17</v>
  </rv>
  <rv s="1">
    <fb>0.48299999999999998</fb>
    <v>17</v>
  </rv>
  <rv s="1">
    <fb>0.14099999999999999</fb>
    <v>17</v>
  </rv>
  <rv s="1">
    <fb>0.89300000000000002</fb>
    <v>17</v>
  </rv>
  <rv s="1">
    <fb>0.106</fb>
    <v>17</v>
  </rv>
  <rv s="1">
    <fb>0.68299999999999994</fb>
    <v>17</v>
  </rv>
  <rv s="1">
    <fb>8.3000000000000004E-2</fb>
    <v>17</v>
  </rv>
  <rv s="1">
    <fb>2.7000000000000003E-2</fb>
    <v>17</v>
  </rv>
  <rv s="1">
    <fb>0.17600000000000002</fb>
    <v>17</v>
  </rv>
  <rv s="1">
    <fb>6.4000000000000001E-2</fb>
    <v>17</v>
  </rv>
  <rv s="1">
    <fb>0.441</fb>
    <v>17</v>
  </rv>
  <rv s="7">
    <v>#VALUE!</v>
    <v>en-US</v>
    <v>216726d1-8987-06d3-5eff-823da05c3d3c</v>
    <v>536870912</v>
    <v>1</v>
    <v>49</v>
    <v>50</v>
    <v>Washington, D.C.</v>
    <v>9</v>
    <v>10</v>
    <v>Map</v>
    <v>11</v>
    <v>51</v>
    <v>US-DC</v>
    <v>136</v>
    <v>137</v>
    <v>4</v>
    <v>Washington, D.C., formally the District of Columbia and commonly called Washington or D.C., is the capital city of the United States. The city is located on the east bank of the Potomac River, which forms its southwestern border with Virginia, and borders Maryland to its north and east. The city was named for George Washington, a Founding Father, victorious commanding general of the Continental Army in the American Revolutionary War, and the first president of the United States who is sometimes referred to as "Father of his country"; the district is named for Columbia, the female personification of the nation.</v>
    <v>138</v>
    <v>139</v>
    <v>140</v>
    <v>142</v>
    <v>143</v>
    <v>144</v>
    <v>145</v>
    <v>146</v>
    <v>Washington, D.C.</v>
    <v>147</v>
    <v>148</v>
    <v>149</v>
    <v>150</v>
    <v>151</v>
    <v>152</v>
    <v>153</v>
    <v>154</v>
    <v>155</v>
    <v>156</v>
    <v>157</v>
    <v>158</v>
    <v>17</v>
    <v>159</v>
    <v>160</v>
    <v>161</v>
    <v>162</v>
    <v>163</v>
    <v>32</v>
    <v>Washington, D.C.</v>
    <v>mdp/vdpid/9130</v>
  </rv>
  <rv s="1">
    <fb>141300</fb>
    <v>13</v>
  </rv>
  <rv s="1">
    <fb>33711</fb>
    <v>13</v>
  </rv>
  <rv s="0">
    <v>536870912</v>
    <v>Albany</v>
    <v>62ca8245-972e-448d-af38-345d4a958798</v>
    <v>en-US</v>
    <v>Map</v>
  </rv>
  <rv s="1">
    <fb>7262279</fb>
    <v>13</v>
  </rv>
  <rv s="1">
    <fb>8231687</fb>
    <v>13</v>
  </rv>
  <rv s="2">
    <v>3</v>
    <v>11</v>
    <v>58</v>
    <v>6</v>
    <v>0</v>
    <v>Image of New York</v>
  </rv>
  <rv s="0">
    <v>805306368</v>
    <v>Kathy Hochul (Governor)</v>
    <v>df92839d-3205-3454-b70c-aeefc37041a6</v>
    <v>en-US</v>
    <v>Generic</v>
  </rv>
  <rv s="0">
    <v>805306368</v>
    <v>Eric Adams (Mayor)</v>
    <v>d104f492-36f0-3246-f9f7-c35dae370b2c</v>
    <v>en-US</v>
    <v>Generic</v>
  </rv>
  <rv s="3">
    <v>7</v>
  </rv>
  <rv s="4">
    <v>https://www.bing.com/search?q=new+york+state&amp;form=skydnc</v>
    <v>Learn more on Bing</v>
  </rv>
  <rv s="1">
    <fb>1132</fb>
    <v>15</v>
  </rv>
  <rv s="1">
    <fb>59269</fb>
    <v>15</v>
  </rv>
  <rv s="1">
    <fb>283400</fb>
    <v>15</v>
  </rv>
  <rv s="1">
    <fb>2.63</fb>
    <v>16</v>
  </rv>
  <rv s="1">
    <fb>20201249</fb>
    <v>13</v>
  </rv>
  <rv s="1">
    <fb>1.9E-2</fb>
    <v>17</v>
  </rv>
  <rv s="1">
    <fb>0.15</fb>
    <v>17</v>
  </rv>
  <rv s="1">
    <fb>0.01</fb>
    <v>18</v>
  </rv>
  <rv s="1">
    <fb>8.8000000000000009E-2</fb>
    <v>17</v>
  </rv>
  <rv s="1">
    <fb>0.34200000000000003</fb>
    <v>17</v>
  </rv>
  <rv s="1">
    <fb>0.22500000000000001</fb>
    <v>17</v>
  </rv>
  <rv s="1">
    <fb>0.85599999999999998</fb>
    <v>17</v>
  </rv>
  <rv s="1">
    <fb>0.63300000000000001</fb>
    <v>17</v>
  </rv>
  <rv s="1">
    <fb>1E-3</fb>
    <v>17</v>
  </rv>
  <rv s="1">
    <fb>7.400000000000001E-2</fb>
    <v>17</v>
  </rv>
  <rv s="1">
    <fb>2.4E-2</fb>
    <v>17</v>
  </rv>
  <rv s="1">
    <fb>0.21299999999999999</fb>
    <v>17</v>
  </rv>
  <rv s="1">
    <fb>0.06</fb>
    <v>17</v>
  </rv>
  <rv s="1">
    <fb>0.70099999999999996</fb>
    <v>17</v>
  </rv>
  <rv s="8">
    <v>#VALUE!</v>
    <v>en-US</v>
    <v>caeb7b9a-f5d7-4686-8fb5-cf7628296b13</v>
    <v>536870912</v>
    <v>1</v>
    <v>56</v>
    <v>57</v>
    <v>New York</v>
    <v>9</v>
    <v>10</v>
    <v>Map</v>
    <v>11</v>
    <v>51</v>
    <v>US-NY</v>
    <v>165</v>
    <v>166</v>
    <v>167</v>
    <v>4</v>
    <v>New York, often called New York State, is a state in the Northeastern United States. A Mid-Atlantic state, New York borders New England, and has an international border with Canada. With almost 19.7 million residents, it is the fourth-most populous state in the United States and seventh-most densely populated as of 2022. New York is the 27th-largest U.S. state by area, with a total area of 54,556 square miles.</v>
    <v>168</v>
    <v>169</v>
    <v>170</v>
    <v>53</v>
    <v>173</v>
    <v>174</v>
    <v>175</v>
    <v>176</v>
    <v>177</v>
    <v>New York</v>
    <v>178</v>
    <v>179</v>
    <v>180</v>
    <v>181</v>
    <v>182</v>
    <v>183</v>
    <v>184</v>
    <v>161</v>
    <v>185</v>
    <v>186</v>
    <v>18</v>
    <v>187</v>
    <v>188</v>
    <v>189</v>
    <v>190</v>
    <v>191</v>
    <v>192</v>
    <v>193</v>
    <v>32</v>
    <v>New York</v>
    <v>mdp/vdpid/23161</v>
  </rv>
  <rv s="1">
    <fb>423970</fb>
    <v>13</v>
  </rv>
  <rv s="1">
    <fb>102350</fb>
    <v>13</v>
  </rv>
  <rv s="0">
    <v>536870912</v>
    <v>Sacramento</v>
    <v>4a1a8070-cc3d-4060-af9c-08ccbbca73d7</v>
    <v>en-US</v>
    <v>Map</v>
  </rv>
  <rv s="1">
    <fb>12717801</fb>
    <v>13</v>
  </rv>
  <rv s="1">
    <fb>14060525</fb>
    <v>13</v>
  </rv>
  <rv s="2">
    <v>4</v>
    <v>11</v>
    <v>64</v>
    <v>6</v>
    <v>0</v>
    <v>Image of California</v>
  </rv>
  <rv s="0">
    <v>536870912</v>
    <v>Los Angeles</v>
    <v>9958ca5c-ea31-4e71-8a17-bd1e7839c723</v>
    <v>en-US</v>
    <v>Map</v>
  </rv>
  <rv s="0">
    <v>805306368</v>
    <v>Gavin Newsom (Governor)</v>
    <v>ddd0ecbf-d7a9-4913-80c4-8eca3d95b4f2</v>
    <v>en-US</v>
    <v>Generic</v>
  </rv>
  <rv s="0">
    <v>805306368</v>
    <v>Eleni Kounalakis (Lieutenant Governor)</v>
    <v>c8b4c34f-e58f-d4cc-2651-1b432d67c11a</v>
    <v>en-US</v>
    <v>Generic</v>
  </rv>
  <rv s="3">
    <v>8</v>
  </rv>
  <rv s="4">
    <v>https://www.bing.com/search?q=california&amp;form=skydnc</v>
    <v>Learn more on Bing</v>
  </rv>
  <rv s="1">
    <fb>1255</fb>
    <v>15</v>
  </rv>
  <rv s="1">
    <fb>61818</fb>
    <v>15</v>
  </rv>
  <rv s="1">
    <fb>385500</fb>
    <v>15</v>
  </rv>
  <rv s="1">
    <fb>2.96</fb>
    <v>16</v>
  </rv>
  <rv s="1">
    <fb>39538223</fb>
    <v>13</v>
  </rv>
  <rv s="1">
    <fb>5.4000000000000006E-2</fb>
    <v>17</v>
  </rv>
  <rv s="1">
    <fb>0.13300000000000001</fb>
    <v>17</v>
  </rv>
  <rv s="1">
    <fb>1.7000000000000001E-2</fb>
    <v>18</v>
  </rv>
  <rv s="1">
    <fb>0.14699999999999999</fb>
    <v>17</v>
  </rv>
  <rv s="1">
    <fb>0.314</fb>
    <v>17</v>
  </rv>
  <rv s="1">
    <fb>6.5000000000000002E-2</fb>
    <v>17</v>
  </rv>
  <rv s="1">
    <fb>0.27</fb>
    <v>17</v>
  </rv>
  <rv s="1">
    <fb>0.81799999999999995</fb>
    <v>17</v>
  </rv>
  <rv s="1">
    <fb>0.38799999999999996</fb>
    <v>17</v>
  </rv>
  <rv s="1">
    <fb>0.63100000000000001</fb>
    <v>17</v>
  </rv>
  <rv s="1">
    <fb>5.0000000000000001E-3</fb>
    <v>17</v>
  </rv>
  <rv s="1">
    <fb>6.8000000000000005E-2</fb>
    <v>17</v>
  </rv>
  <rv s="1">
    <fb>3.7999999999999999E-2</fb>
    <v>17</v>
  </rv>
  <rv s="1">
    <fb>0.23300000000000001</fb>
    <v>17</v>
  </rv>
  <rv s="1">
    <fb>0.72900000000000009</fb>
    <v>17</v>
  </rv>
  <rv s="3">
    <v>9</v>
  </rv>
  <rv s="8">
    <v>#VALUE!</v>
    <v>en-US</v>
    <v>3009d91d-d582-4c34-85ba-772ba09e5be1</v>
    <v>536870912</v>
    <v>1</v>
    <v>63</v>
    <v>57</v>
    <v>California</v>
    <v>9</v>
    <v>10</v>
    <v>Map</v>
    <v>11</v>
    <v>51</v>
    <v>US-CA</v>
    <v>195</v>
    <v>196</v>
    <v>197</v>
    <v>4</v>
    <v>California is a state in the Western United States, located along the Pacific Coast. With nearly 39.2 million residents across a total area of approximately 163,696 square miles, it is the most populous U.S. state and the third-largest by area. It is also the most populated subnational entity in North America and the 34th most populous in the world. The Greater Los Angeles and San Francisco Bay areas are the nation's second and fifth most populous urban regions respectively, with the former having more than 18.7 million residents and the latter having over 9.6 million. Sacramento is the state's capital, while Los Angeles is the most populous city in the state and the second most populous city in the country. San Francisco is the second most densely populated major city in the country. Los Angeles County is the country's most populous, while San Bernardino County is the largest county by area in the country. California borders Oregon to the north, Nevada and Arizona to the east, and the Mexican state of Baja California to the south; it has a coastline along the Pacific Ocean to the west.</v>
    <v>198</v>
    <v>199</v>
    <v>200</v>
    <v>201</v>
    <v>204</v>
    <v>205</v>
    <v>206</v>
    <v>207</v>
    <v>208</v>
    <v>California</v>
    <v>209</v>
    <v>210</v>
    <v>211</v>
    <v>212</v>
    <v>213</v>
    <v>214</v>
    <v>215</v>
    <v>216</v>
    <v>217</v>
    <v>218</v>
    <v>219</v>
    <v>220</v>
    <v>221</v>
    <v>222</v>
    <v>223</v>
    <v>224</v>
    <v>162</v>
    <v>225</v>
    <v>226</v>
    <v>California</v>
    <v>mdp/vdpid/5599</v>
  </rv>
  <rv s="1">
    <fb>184827</fb>
    <v>13</v>
  </rv>
  <rv s="1">
    <fb>44077</fb>
    <v>13</v>
  </rv>
  <rv s="0">
    <v>536870912</v>
    <v>Olympia</v>
    <v>25db44e7-f2cd-390a-3d28-310cf208511a</v>
    <v>en-US</v>
    <v>Map</v>
  </rv>
  <rv s="1">
    <fb>2668912</fb>
    <v>13</v>
  </rv>
  <rv s="1">
    <fb>3025685</fb>
    <v>13</v>
  </rv>
  <rv s="2">
    <v>5</v>
    <v>11</v>
    <v>69</v>
    <v>6</v>
    <v>0</v>
    <v>Image of Washington</v>
  </rv>
  <rv s="0">
    <v>536870912</v>
    <v>Seattle</v>
    <v>5fbba6b8-85e1-4d41-9444-d9055436e473</v>
    <v>en-US</v>
    <v>Map</v>
  </rv>
  <rv s="0">
    <v>805306368</v>
    <v>Jay Inslee (Governor)</v>
    <v>5e694b9e-05cf-64fc-d3b6-fb4e84e5137f</v>
    <v>en-US</v>
    <v>Generic</v>
  </rv>
  <rv s="0">
    <v>805306368</v>
    <v>Denny Heck (Lieutenant Governor)</v>
    <v>6546aa9c-5751-8959-d6c9-87392e9c5388</v>
    <v>en-US</v>
    <v>Generic</v>
  </rv>
  <rv s="3">
    <v>10</v>
  </rv>
  <rv s="4">
    <v>https://www.bing.com/search?q=washington+state&amp;form=skydnc</v>
    <v>Learn more on Bing</v>
  </rv>
  <rv s="1">
    <fb>1014</fb>
    <v>15</v>
  </rv>
  <rv s="1">
    <fb>61062</fb>
    <v>15</v>
  </rv>
  <rv s="1">
    <fb>259500</fb>
    <v>15</v>
  </rv>
  <rv s="1">
    <fb>2.56</fb>
    <v>16</v>
  </rv>
  <rv s="1">
    <fb>7705281</fb>
    <v>13</v>
  </rv>
  <rv s="1">
    <fb>8.4000000000000005E-2</fb>
    <v>17</v>
  </rv>
  <rv s="1">
    <fb>0.14400000000000002</fb>
    <v>17</v>
  </rv>
  <rv s="1">
    <fb>1.9E-2</fb>
    <v>18</v>
  </rv>
  <rv s="1">
    <fb>0.32899999999999996</fb>
    <v>17</v>
  </rv>
  <rv s="1">
    <fb>4.0999999999999995E-2</fb>
    <v>17</v>
  </rv>
  <rv s="1">
    <fb>0.13400000000000001</fb>
    <v>17</v>
  </rv>
  <rv s="1">
    <fb>0.90400000000000003</fb>
    <v>17</v>
  </rv>
  <rv s="1">
    <fb>0.124</fb>
    <v>17</v>
  </rv>
  <rv s="1">
    <fb>0.63500000000000001</fb>
    <v>17</v>
  </rv>
  <rv s="1">
    <fb>6.9999999999999993E-3</fb>
    <v>17</v>
  </rv>
  <rv s="1">
    <fb>8.900000000000001E-2</fb>
    <v>17</v>
  </rv>
  <rv s="1">
    <fb>4.5999999999999999E-2</fb>
    <v>17</v>
  </rv>
  <rv s="1">
    <fb>6.2E-2</fb>
    <v>17</v>
  </rv>
  <rv s="1">
    <fb>0.80299999999999994</fb>
    <v>17</v>
  </rv>
  <rv s="8">
    <v>#VALUE!</v>
    <v>en-US</v>
    <v>982ad551-fd5d-45df-bd70-bf704dd576e4</v>
    <v>536870912</v>
    <v>1</v>
    <v>68</v>
    <v>57</v>
    <v>Washington</v>
    <v>9</v>
    <v>10</v>
    <v>Map</v>
    <v>11</v>
    <v>51</v>
    <v>US-WA</v>
    <v>228</v>
    <v>229</v>
    <v>230</v>
    <v>4</v>
    <v>Washington, officially the State of Washington, is a state in the Pacific Northwest region of the Western United States. Named for George Washington—the first U.S. president—the state was formed from the western part of the Washington Territory, which was ceded by the British Empire in 1846, by the Oregon Treaty in the settlement of the Oregon boundary dispute. The state is bordered on the west by the Pacific Ocean, Oregon to the south, Idaho to the east, and the Canadian province of British Columbia to the north. It was admitted to the Union as the 42nd state in 1889. Olympia is the state capital; the state's largest city is Seattle.</v>
    <v>231</v>
    <v>232</v>
    <v>233</v>
    <v>234</v>
    <v>237</v>
    <v>238</v>
    <v>239</v>
    <v>240</v>
    <v>241</v>
    <v>Washington</v>
    <v>242</v>
    <v>243</v>
    <v>244</v>
    <v>245</v>
    <v>246</v>
    <v>244</v>
    <v>247</v>
    <v>248</v>
    <v>249</v>
    <v>250</v>
    <v>251</v>
    <v>252</v>
    <v>253</v>
    <v>254</v>
    <v>255</v>
    <v>185</v>
    <v>256</v>
    <v>257</v>
    <v>226</v>
    <v>Washington</v>
    <v>mdp/vdpid/35841</v>
  </rv>
  <rv s="1">
    <fb>22591.4</fb>
    <v>13</v>
  </rv>
  <rv s="1">
    <fb>26793</fb>
    <v>13</v>
  </rv>
  <rv s="0">
    <v>536870912</v>
    <v>Trenton</v>
    <v>6fa8f821-25c7-45dc-ab44-318e7657779c</v>
    <v>en-US</v>
    <v>Map</v>
  </rv>
  <rv s="1">
    <fb>3189486</fb>
    <v>13</v>
  </rv>
  <rv s="1">
    <fb>3604409</fb>
    <v>13</v>
  </rv>
  <rv s="2">
    <v>6</v>
    <v>11</v>
    <v>74</v>
    <v>6</v>
    <v>0</v>
    <v>Image of New Jersey</v>
  </rv>
  <rv s="0">
    <v>536870912</v>
    <v>Newark</v>
    <v>12526fe6-792c-45e6-8124-54fec8a5d9e0</v>
    <v>en-US</v>
    <v>Map</v>
  </rv>
  <rv s="0">
    <v>805306368</v>
    <v>Phil Murphy (Governor)</v>
    <v>5f2e6941-5a52-30bf-801e-af03a8a1c6f8</v>
    <v>en-US</v>
    <v>Generic</v>
  </rv>
  <rv s="0">
    <v>805306368</v>
    <v>Sheila Oliver (Lieutenant Governor)</v>
    <v>ee1a5b81-ba12-daa3-baa0-c78936a988e8</v>
    <v>en-US</v>
    <v>Generic</v>
  </rv>
  <rv s="3">
    <v>11</v>
  </rv>
  <rv s="4">
    <v>https://www.bing.com/search?q=new+jersey&amp;form=skydnc</v>
    <v>Learn more on Bing</v>
  </rv>
  <rv s="1">
    <fb>1192</fb>
    <v>15</v>
  </rv>
  <rv s="1">
    <fb>72093</fb>
    <v>15</v>
  </rv>
  <rv s="1">
    <fb>315900</fb>
    <v>15</v>
  </rv>
  <rv s="1">
    <fb>2.73</fb>
    <v>16</v>
  </rv>
  <rv s="1">
    <fb>9288994</fb>
    <v>13</v>
  </rv>
  <rv s="1">
    <fb>9.6999999999999989E-2</fb>
    <v>17</v>
  </rv>
  <rv s="1">
    <fb>0.36799999999999999</fb>
    <v>17</v>
  </rv>
  <rv s="1">
    <fb>0.14800000000000002</fb>
    <v>17</v>
  </rv>
  <rv s="1">
    <fb>0.217</fb>
    <v>17</v>
  </rv>
  <rv s="1">
    <fb>0.8859999999999999</fb>
    <v>17</v>
  </rv>
  <rv s="1">
    <fb>0.19699999999999998</fb>
    <v>17</v>
  </rv>
  <rv s="1">
    <fb>0.65900000000000003</fb>
    <v>17</v>
  </rv>
  <rv s="1">
    <fb>6.6000000000000003E-2</fb>
    <v>17</v>
  </rv>
  <rv s="1">
    <fb>2.1000000000000001E-2</fb>
    <v>17</v>
  </rv>
  <rv s="1">
    <fb>0.223</fb>
    <v>17</v>
  </rv>
  <rv s="1">
    <fb>5.9000000000000004E-2</fb>
    <v>17</v>
  </rv>
  <rv s="1">
    <fb>0.72599999999999998</fb>
    <v>17</v>
  </rv>
  <rv s="8">
    <v>#VALUE!</v>
    <v>en-US</v>
    <v>05277898-b62b-4878-8632-09d29756a2ff</v>
    <v>536870912</v>
    <v>1</v>
    <v>73</v>
    <v>57</v>
    <v>New Jersey</v>
    <v>9</v>
    <v>10</v>
    <v>Map</v>
    <v>11</v>
    <v>51</v>
    <v>US-NJ</v>
    <v>259</v>
    <v>260</v>
    <v>261</v>
    <v>4</v>
    <v>New Jersey is a state situated within both the Mid-Atlantic and Northeastern regions of the United States. It is the most densely populated of all 50 U.S. states, and is situated at the center of the Northeast megalopolis. New Jersey is bordered on its north and east by New York state; on its east, southeast, and south by the Atlantic Ocean; on its west by the Delaware River and Pennsylvania; and on its southwest by Delaware Bay and Delaware. At 7,354 square miles, New Jersey is the fifth-smallest state in land area, but with close to 9.3 million residents as of the 2020 United States census, its highest decennial count ever, it ranks 11th in population. The state capital is Trenton, and the state's most populous city is Newark. New Jersey is the only U.S. state in which every county is deemed urban by the U.S. Census Bureau with 13 counties included in the New York metropolitan area, seven counties in the Philadelphia metropolitan area, and Warren County part of the heavily industrialized Lehigh Valley metropolitan area.</v>
    <v>262</v>
    <v>263</v>
    <v>264</v>
    <v>265</v>
    <v>268</v>
    <v>269</v>
    <v>270</v>
    <v>271</v>
    <v>272</v>
    <v>New Jersey</v>
    <v>273</v>
    <v>274</v>
    <v>28</v>
    <v>181</v>
    <v>151</v>
    <v>275</v>
    <v>276</v>
    <v>277</v>
    <v>278</v>
    <v>279</v>
    <v>280</v>
    <v>281</v>
    <v>188</v>
    <v>282</v>
    <v>283</v>
    <v>284</v>
    <v>285</v>
    <v>286</v>
    <v>32</v>
    <v>New Jersey</v>
    <v>mdp/vdpid/23117</v>
  </rv>
  <rv s="1">
    <fb>225163</fb>
    <v>13</v>
  </rv>
  <rv s="1">
    <fb>21449</fb>
    <v>13</v>
  </rv>
  <rv s="0">
    <v>536870912</v>
    <v>Saint Paul</v>
    <v>1cc78952-7fdf-3532-7f33-51048c23af61</v>
    <v>en-US</v>
    <v>Map</v>
  </rv>
  <rv s="1">
    <fb>2124745</fb>
    <v>13</v>
  </rv>
  <rv s="1">
    <fb>2409935</fb>
    <v>13</v>
  </rv>
  <rv s="2">
    <v>7</v>
    <v>11</v>
    <v>81</v>
    <v>6</v>
    <v>0</v>
    <v>Image of Minnesota</v>
  </rv>
  <rv s="0">
    <v>536870912</v>
    <v>Minneapolis</v>
    <v>def03125-42ba-47cd-8061-ee55f5c63e67</v>
    <v>en-US</v>
    <v>Map</v>
  </rv>
  <rv s="4">
    <v>https://www.bing.com/search?q=minnesota&amp;form=skydnc</v>
    <v>Learn more on Bing</v>
  </rv>
  <rv s="1">
    <fb>848</fb>
    <v>15</v>
  </rv>
  <rv s="1">
    <fb>61492</fb>
    <v>15</v>
  </rv>
  <rv s="1">
    <fb>186200</fb>
    <v>15</v>
  </rv>
  <rv s="1">
    <fb>2.4900000000000002</fb>
    <v>16</v>
  </rv>
  <rv s="1">
    <fb>5706494</fb>
    <v>13</v>
  </rv>
  <rv s="1">
    <fb>1.3000000000000001E-2</fb>
    <v>18</v>
  </rv>
  <rv s="1">
    <fb>0.33700000000000002</fb>
    <v>17</v>
  </rv>
  <rv s="1">
    <fb>7.6999999999999999E-2</fb>
    <v>17</v>
  </rv>
  <rv s="1">
    <fb>0.92400000000000004</fb>
    <v>17</v>
  </rv>
  <rv s="1">
    <fb>5.2000000000000005E-2</fb>
    <v>17</v>
  </rv>
  <rv s="1">
    <fb>0.7</fb>
    <v>17</v>
  </rv>
  <rv s="1">
    <fb>7.0999999999999994E-2</fb>
    <v>17</v>
  </rv>
  <rv s="1">
    <fb>0.23399999999999999</fb>
    <v>17</v>
  </rv>
  <rv s="1">
    <fb>0.85400000000000009</fb>
    <v>17</v>
  </rv>
  <rv s="3">
    <v>12</v>
  </rv>
  <rv s="9">
    <v>#VALUE!</v>
    <v>en-US</v>
    <v>77f97f6f-7e93-46e5-b486-6198effe8dea</v>
    <v>536870912</v>
    <v>1</v>
    <v>79</v>
    <v>80</v>
    <v>Minnesota</v>
    <v>9</v>
    <v>10</v>
    <v>Map</v>
    <v>11</v>
    <v>51</v>
    <v>US-MN</v>
    <v>288</v>
    <v>289</v>
    <v>290</v>
    <v>4</v>
    <v>Minnesota is a state in the Upper Midwestern region of the United States. It is the 12th largest U.S. state in area and the 22nd most populous, with over 5.75 million residents. Minnesota is home to western prairies, now given over to intensive agriculture; deciduous forests in the southeast, now partially cleared, farmed, and settled; and the less populated North Woods, used for mining, forestry, and recreation. Roughly a third of the state is covered in forests, and it is known as the "Land of 10,000 Lakes" for having over 14,000 bodies of fresh water covering at least ten acres each. More than 60% of Minnesotans live in the Minneapolis–Saint Paul metropolitan area, known as the "Twin Cities", the state's main political, economic, and cultural hub. With a population of about 3.7 million, the Twin Cities is the 16th largest metropolitan area in the U.S. Other minor metropolitan and micropolitan statistical areas in the state include Duluth, Mankato, Moorhead, Rochester, and St. Cloud.</v>
    <v>291</v>
    <v>292</v>
    <v>293</v>
    <v>294</v>
    <v>295</v>
    <v>296</v>
    <v>297</v>
    <v>298</v>
    <v>Minnesota</v>
    <v>299</v>
    <v>300</v>
    <v>248</v>
    <v>214</v>
    <v>301</v>
    <v>30</v>
    <v>302</v>
    <v>192</v>
    <v>303</v>
    <v>304</v>
    <v>305</v>
    <v>306</v>
    <v>188</v>
    <v>307</v>
    <v>190</v>
    <v>308</v>
    <v>162</v>
    <v>309</v>
    <v>310</v>
    <v>Minnesota</v>
    <v>mdp/vdpid/21412</v>
  </rv>
  <rv s="1">
    <fb>27336</fb>
    <v>13</v>
  </rv>
  <rv s="1">
    <fb>16288</fb>
    <v>13</v>
  </rv>
  <rv s="0">
    <v>536870912</v>
    <v>Boston</v>
    <v>f0f5899a-361f-4fe4-89d1-11130aa2c653</v>
    <v>en-US</v>
    <v>Map</v>
  </rv>
  <rv s="1">
    <fb>2549721</fb>
    <v>13</v>
  </rv>
  <rv s="1">
    <fb>2858026</fb>
    <v>13</v>
  </rv>
  <rv s="2">
    <v>8</v>
    <v>11</v>
    <v>87</v>
    <v>6</v>
    <v>0</v>
    <v>Image of Massachusetts</v>
  </rv>
  <rv s="0">
    <v>805306368</v>
    <v>Charlie Baker (Governor)</v>
    <v>f4fd833b-f4ef-9dc7-c0ad-38a72ce351ce</v>
    <v>en-US</v>
    <v>Generic</v>
  </rv>
  <rv s="0">
    <v>805306368</v>
    <v>Karyn Polito (Lieutenant Governor)</v>
    <v>8b27c946-0945-5832-34df-881c522b403a</v>
    <v>en-US</v>
    <v>Generic</v>
  </rv>
  <rv s="3">
    <v>13</v>
  </rv>
  <rv s="4">
    <v>https://www.bing.com/search?q=massachusetts&amp;form=skydnc</v>
    <v>Learn more on Bing</v>
  </rv>
  <rv s="1">
    <fb>1102</fb>
    <v>15</v>
  </rv>
  <rv s="1">
    <fb>68563</fb>
    <v>15</v>
  </rv>
  <rv s="1">
    <fb>333100</fb>
    <v>15</v>
  </rv>
  <rv s="1">
    <fb>2.5299999999999998</fb>
    <v>16</v>
  </rv>
  <rv s="1">
    <fb>7029917</fb>
    <v>13</v>
  </rv>
  <rv s="1">
    <fb>0.04</fb>
    <v>17</v>
  </rv>
  <rv s="1">
    <fb>0.154</fb>
    <v>17</v>
  </rv>
  <rv s="1">
    <fb>5.0000000000000001E-3</fb>
    <v>18</v>
  </rv>
  <rv s="1">
    <fb>0.40500000000000003</fb>
    <v>17</v>
  </rv>
  <rv s="1">
    <fb>0.155</fb>
    <v>17</v>
  </rv>
  <rv s="1">
    <fb>0.89800000000000002</fb>
    <v>17</v>
  </rv>
  <rv s="1">
    <fb>0.11199999999999999</fb>
    <v>17</v>
  </rv>
  <rv s="1">
    <fb>0.67500000000000004</fb>
    <v>17</v>
  </rv>
  <rv s="1">
    <fb>7.9000000000000001E-2</fb>
    <v>17</v>
  </rv>
  <rv s="1">
    <fb>2.3E-2</fb>
    <v>17</v>
  </rv>
  <rv s="1">
    <fb>0.20399999999999999</fb>
    <v>17</v>
  </rv>
  <rv s="1">
    <fb>0.82099999999999995</fb>
    <v>17</v>
  </rv>
  <rv s="8">
    <v>#VALUE!</v>
    <v>en-US</v>
    <v>845219d5-3650-4199-b926-964ca27c863c</v>
    <v>536870912</v>
    <v>1</v>
    <v>86</v>
    <v>57</v>
    <v>Massachusetts</v>
    <v>9</v>
    <v>10</v>
    <v>Map</v>
    <v>11</v>
    <v>51</v>
    <v>US-MA</v>
    <v>312</v>
    <v>313</v>
    <v>314</v>
    <v>4</v>
    <v>Massachusetts, officially the Commonwealth of Massachusetts, is a state in the Northeast of the United States of America. A part of the New England region, it borders the Atlantic Ocean and Gulf of Maine to its east, Connecticut and Rhode Island to its south, New Hampshire and Vermont to its north, and New York to its west. Massachusetts is the sixth-smallest state by land area; with over seven million residents, it is the most populous state in New England, the 16th-most-populous in the country, and the third-most densely populated, after New Jersey and Rhode Island. The state's capital and most populous city, as well as its cultural and financial center, is Boston. Other major cities are Worcester, Springfield and Cambridge. Massachusetts is also home to the urban core of Greater Boston, the largest metropolitan area in New England and a region profoundly influential upon American history, academia, and the research economy. Originally dependent on agriculture, fishing, and trade, Massachusetts was transformed into a manufacturing center during the Industrial Revolution. During the 20th century, the state's economy shifted from manufacturing to services, and in the 21st century it is a global leader in biotechnology, engineering, higher education, finance, and maritime trade.</v>
    <v>315</v>
    <v>316</v>
    <v>317</v>
    <v>314</v>
    <v>320</v>
    <v>321</v>
    <v>322</v>
    <v>323</v>
    <v>324</v>
    <v>Massachusetts</v>
    <v>325</v>
    <v>326</v>
    <v>327</v>
    <v>328</v>
    <v>329</v>
    <v>282</v>
    <v>330</v>
    <v>244</v>
    <v>331</v>
    <v>332</v>
    <v>333</v>
    <v>334</v>
    <v>188</v>
    <v>335</v>
    <v>336</v>
    <v>337</v>
    <v>211</v>
    <v>338</v>
    <v>32</v>
    <v>Massachusetts</v>
    <v>mdp/vdpid/20543</v>
  </rv>
  <rv s="1">
    <fb>181533</fb>
    <v>13</v>
  </rv>
  <rv s="1">
    <fb>18997</fb>
    <v>13</v>
  </rv>
  <rv s="0">
    <v>536870912</v>
    <v>Jefferson City</v>
    <v>81535f0b-c6a8-d0ca-9542-f43e51dc1f18</v>
    <v>en-US</v>
    <v>Map</v>
  </rv>
  <rv s="1">
    <fb>2364688</fb>
    <v>13</v>
  </rv>
  <rv s="1">
    <fb>2760084</fb>
    <v>13</v>
  </rv>
  <rv s="2">
    <v>9</v>
    <v>11</v>
    <v>93</v>
    <v>6</v>
    <v>0</v>
    <v>Image of Missouri</v>
  </rv>
  <rv s="0">
    <v>536870912</v>
    <v>Kansas City</v>
    <v>5b93ac88-7242-4198-8c11-93854400c8d7</v>
    <v>en-US</v>
    <v>Map</v>
  </rv>
  <rv s="0">
    <v>805306368</v>
    <v>Mike Parson (Governor)</v>
    <v>62bf026b-d9a9-58d5-78da-bc64c6183f46</v>
    <v>en-US</v>
    <v>Generic</v>
  </rv>
  <rv s="0">
    <v>805306368</v>
    <v>Tommie Pierson Sr. (Mayor)</v>
    <v>11d6b87c-8bbb-c6d4-fad1-420eb48c5158</v>
    <v>en-US</v>
    <v>Generic</v>
  </rv>
  <rv s="0">
    <v>805306368</v>
    <v>Mike Kehoe (Lieutenant Governor)</v>
    <v>b2f50b37-ce14-c873-e2df-fd5943b7c015</v>
    <v>en-US</v>
    <v>Generic</v>
  </rv>
  <rv s="3">
    <v>14</v>
  </rv>
  <rv s="4">
    <v>https://www.bing.com/search?q=missouri&amp;form=skydnc</v>
    <v>Learn more on Bing</v>
  </rv>
  <rv s="1">
    <fb>746</fb>
    <v>15</v>
  </rv>
  <rv s="1">
    <fb>48173</fb>
    <v>15</v>
  </rv>
  <rv s="1">
    <fb>138400</fb>
    <v>15</v>
  </rv>
  <rv s="1">
    <fb>2.48</fb>
    <v>16</v>
  </rv>
  <rv s="1">
    <fb>6154913</fb>
    <v>13</v>
  </rv>
  <rv s="1">
    <fb>0.157</fb>
    <v>17</v>
  </rv>
  <rv s="1">
    <fb>0.02</fb>
    <v>17</v>
  </rv>
  <rv s="1">
    <fb>0.27100000000000002</fb>
    <v>17</v>
  </rv>
  <rv s="1">
    <fb>0.11800000000000001</fb>
    <v>17</v>
  </rv>
  <rv s="1">
    <fb>3.9E-2</fb>
    <v>17</v>
  </rv>
  <rv s="1">
    <fb>0.88400000000000001</fb>
    <v>17</v>
  </rv>
  <rv s="1">
    <fb>0.63200000000000001</fb>
    <v>17</v>
  </rv>
  <rv s="1">
    <fb>0.10400000000000001</fb>
    <v>17</v>
  </rv>
  <rv s="1">
    <fb>2.2000000000000002E-2</fb>
    <v>17</v>
  </rv>
  <rv s="1">
    <fb>0.22899999999999998</fb>
    <v>17</v>
  </rv>
  <rv s="1">
    <fb>0.83299999999999996</fb>
    <v>17</v>
  </rv>
  <rv s="8">
    <v>#VALUE!</v>
    <v>en-US</v>
    <v>6185f8cb-44e1-4da6-9bf0-b75286aeb591</v>
    <v>536870912</v>
    <v>1</v>
    <v>92</v>
    <v>57</v>
    <v>Missouri</v>
    <v>9</v>
    <v>10</v>
    <v>Map</v>
    <v>11</v>
    <v>51</v>
    <v>US-MO</v>
    <v>340</v>
    <v>341</v>
    <v>342</v>
    <v>4</v>
    <v>Missouri is a state in the Midwestern region of the United States. Ranking 21st in land area, it is bordered by eight states: Iowa to the north, Illinois, Kentucky and Tennessee to the east, Arkansas to the south and Oklahoma, Kansas, and Nebraska to the west. In the south are the Ozarks, a forested highland, providing timber, minerals, and recreation. The Missouri River, after which the state is named, flows through the center and into the Mississippi River, which makes up the eastern border. With more than six million residents, it is the 19th-most populous state of the country. The largest urban areas are St. Louis, Kansas City, Springfield, and Columbia; the capital is Jefferson City.</v>
    <v>343</v>
    <v>344</v>
    <v>345</v>
    <v>346</v>
    <v>350</v>
    <v>351</v>
    <v>352</v>
    <v>353</v>
    <v>354</v>
    <v>Missouri</v>
    <v>355</v>
    <v>356</v>
    <v>28</v>
    <v>357</v>
    <v>151</v>
    <v>358</v>
    <v>359</v>
    <v>360</v>
    <v>361</v>
    <v>362</v>
    <v>248</v>
    <v>363</v>
    <v>188</v>
    <v>364</v>
    <v>365</v>
    <v>366</v>
    <v>256</v>
    <v>367</v>
    <v>310</v>
    <v>Missouri</v>
    <v>mdp/vdpid/21512</v>
  </rv>
  <rv s="1">
    <fb>82931</fb>
    <v>13</v>
  </rv>
  <rv s="1">
    <fb>32165</fb>
    <v>13</v>
  </rv>
  <rv s="0">
    <v>536870912</v>
    <v>Columbia</v>
    <v>0c8f6663-0a97-4263-b3e1-3cfe0b623552</v>
    <v>en-US</v>
    <v>Map</v>
  </rv>
  <rv s="1">
    <fb>1815094</fb>
    <v>13</v>
  </rv>
  <rv s="1">
    <fb>2236153</fb>
    <v>13</v>
  </rv>
  <rv s="2">
    <v>10</v>
    <v>11</v>
    <v>99</v>
    <v>6</v>
    <v>0</v>
    <v>Image of South Carolina</v>
  </rv>
  <rv s="0">
    <v>536870912</v>
    <v>Pee Dee</v>
    <v>584165ff-cc05-3d3e-cd23-8a19521192f0</v>
    <v>en-US</v>
    <v>Map</v>
  </rv>
  <rv s="0">
    <v>805306368</v>
    <v>Henry McMaster (Governor)</v>
    <v>1ee8a17e-7bdf-e76f-f39e-5653239f88dd</v>
    <v>en-US</v>
    <v>Generic</v>
  </rv>
  <rv s="3">
    <v>15</v>
  </rv>
  <rv s="4">
    <v>https://www.bing.com/search?q=south+carolina&amp;form=skydnc</v>
    <v>Learn more on Bing</v>
  </rv>
  <rv s="1">
    <fb>790</fb>
    <v>15</v>
  </rv>
  <rv s="1">
    <fb>45483</fb>
    <v>15</v>
  </rv>
  <rv s="1">
    <fb>139900</fb>
    <v>15</v>
  </rv>
  <rv s="1">
    <fb>5118425</fb>
    <v>13</v>
  </rv>
  <rv s="1">
    <fb>7.2999999999999995E-2</fb>
    <v>17</v>
  </rv>
  <rv s="1">
    <fb>0.16200000000000001</fb>
    <v>17</v>
  </rv>
  <rv s="1">
    <fb>0.25800000000000001</fb>
    <v>17</v>
  </rv>
  <rv s="1">
    <fb>0.27600000000000002</fb>
    <v>17</v>
  </rv>
  <rv s="1">
    <fb>4.8000000000000001E-2</fb>
    <v>17</v>
  </rv>
  <rv s="1">
    <fb>5.5E-2</fb>
    <v>17</v>
  </rv>
  <rv s="1">
    <fb>0.60099999999999998</fb>
    <v>17</v>
  </rv>
  <rv s="1">
    <fb>1.8000000000000002E-2</fb>
    <v>17</v>
  </rv>
  <rv s="1">
    <fb>0.68400000000000005</fb>
    <v>17</v>
  </rv>
  <rv s="8">
    <v>#VALUE!</v>
    <v>en-US</v>
    <v>810015e8-b10b-4232-9e2c-de87a67bd26e</v>
    <v>536870912</v>
    <v>1</v>
    <v>98</v>
    <v>57</v>
    <v>South Carolina</v>
    <v>9</v>
    <v>10</v>
    <v>Map</v>
    <v>11</v>
    <v>51</v>
    <v>US-SC</v>
    <v>369</v>
    <v>370</v>
    <v>371</v>
    <v>4</v>
    <v>South Carolina is a state in the coastal Southeastern region of the United States. It is bordered to the north by North Carolina, to the southeast by the Atlantic Ocean, and to the southwest by Georgia across the Savannah River. South Carolina is the 40th most extensive and 23rd most populous U.S. state with a recorded population of 5,124,712 according to the 2020 census. In 2019, its GDP was $213.45 billion. South Carolina is composed of 46 counties. The capital is Columbia with a population of 137,300 in 2020; while its largest city is Charleston with a 2020 population of 150,277. The Greenville–Spartanburg-Anderson metropolitan area is the most populous in the state, with a 2020 population estimate of 1,455,892.</v>
    <v>372</v>
    <v>373</v>
    <v>374</v>
    <v>375</v>
    <v>377</v>
    <v>378</v>
    <v>379</v>
    <v>380</v>
    <v>381</v>
    <v>South Carolina</v>
    <v>242</v>
    <v>382</v>
    <v>383</v>
    <v>384</v>
    <v>329</v>
    <v>25</v>
    <v>385</v>
    <v>386</v>
    <v>387</v>
    <v>186</v>
    <v>388</v>
    <v>389</v>
    <v>188</v>
    <v>70</v>
    <v>390</v>
    <v>284</v>
    <v>285</v>
    <v>391</v>
    <v>32</v>
    <v>South Carolina</v>
    <v>mdp/vdpid/31410</v>
  </rv>
  <rv s="1">
    <fb>286380</fb>
    <v>13</v>
  </rv>
  <rv s="1">
    <fb>17952</fb>
    <v>13</v>
  </rv>
  <rv s="0">
    <v>536870912</v>
    <v>Carson City</v>
    <v>f0c7f70e-d0c0-8645-b649-8550dc083057</v>
    <v>en-US</v>
    <v>Map</v>
  </rv>
  <rv s="1">
    <fb>1016709</fb>
    <v>13</v>
  </rv>
  <rv s="1">
    <fb>1221698</fb>
    <v>13</v>
  </rv>
  <rv s="2">
    <v>11</v>
    <v>11</v>
    <v>105</v>
    <v>6</v>
    <v>0</v>
    <v>Image of Nevada</v>
  </rv>
  <rv s="0">
    <v>536870912</v>
    <v>Las Vegas</v>
    <v>26dfb75a-3573-4ff8-bbb3-b8cadaea23a8</v>
    <v>en-US</v>
    <v>Map</v>
  </rv>
  <rv s="0">
    <v>805306368</v>
    <v>Kate Marshall (Lieutenant Governor)</v>
    <v>9cff9177-2c78-fbb2-bfca-d327f612fe70</v>
    <v>en-US</v>
    <v>Generic</v>
  </rv>
  <rv s="0">
    <v>805306368</v>
    <v>Steve Sisolak (Governor)</v>
    <v>b6c5dde0-ce82-4007-b657-d6822eef5779</v>
    <v>en-US</v>
    <v>Generic</v>
  </rv>
  <rv s="3">
    <v>16</v>
  </rv>
  <rv s="4">
    <v>https://www.bing.com/search?q=nevada&amp;form=skydnc</v>
    <v>Learn more on Bing</v>
  </rv>
  <rv s="1">
    <fb>973</fb>
    <v>15</v>
  </rv>
  <rv s="1">
    <fb>51847</fb>
    <v>15</v>
  </rv>
  <rv s="1">
    <fb>173700</fb>
    <v>15</v>
  </rv>
  <rv s="1">
    <fb>2.72</fb>
    <v>16</v>
  </rv>
  <rv s="1">
    <fb>3104614</fb>
    <v>13</v>
  </rv>
  <rv s="1">
    <fb>0.14599999999999999</fb>
    <v>17</v>
  </rv>
  <rv s="1">
    <fb>1.6E-2</fb>
    <v>18</v>
  </rv>
  <rv s="1">
    <fb>8.5000000000000006E-2</fb>
    <v>17</v>
  </rv>
  <rv s="1">
    <fb>0.23</fb>
    <v>17</v>
  </rv>
  <rv s="1">
    <fb>9.3000000000000013E-2</fb>
    <v>17</v>
  </rv>
  <rv s="1">
    <fb>0.192</fb>
    <v>17</v>
  </rv>
  <rv s="1">
    <fb>0.85099999999999998</fb>
    <v>17</v>
  </rv>
  <rv s="1">
    <fb>0.28100000000000003</fb>
    <v>17</v>
  </rv>
  <rv s="1">
    <fb>0.64</fb>
    <v>17</v>
  </rv>
  <rv s="1">
    <fb>8.0000000000000002E-3</fb>
    <v>17</v>
  </rv>
  <rv s="1">
    <fb>0.09</fb>
    <v>17</v>
  </rv>
  <rv s="1">
    <fb>0.23100000000000001</fb>
    <v>17</v>
  </rv>
  <rv s="1">
    <fb>6.0999999999999999E-2</fb>
    <v>17</v>
  </rv>
  <rv s="1">
    <fb>0.75700000000000001</fb>
    <v>17</v>
  </rv>
  <rv s="3">
    <v>17</v>
  </rv>
  <rv s="8">
    <v>#VALUE!</v>
    <v>en-US</v>
    <v>c2157d7e-617e-4517-80f8-1b08113afc14</v>
    <v>536870912</v>
    <v>1</v>
    <v>104</v>
    <v>57</v>
    <v>Nevada</v>
    <v>9</v>
    <v>10</v>
    <v>Map</v>
    <v>11</v>
    <v>51</v>
    <v>US-NV</v>
    <v>393</v>
    <v>394</v>
    <v>395</v>
    <v>4</v>
    <v>Nevada is a state in the Western region of the United States. It is bordered by Oregon to the northwest, Idaho to the northeast, California to the west, Arizona to the southeast, and Utah to the east. Nevada is the 7th-most extensive, the 32nd-most populous, and the 9th-least densely populated of the U.S. states. Nearly three-quarters of Nevada's people live in Clark County, which contains the Las Vegas–Paradise metropolitan area, including three of the state's four largest incorporated cities. Nevada's capital is Carson City. Las Vegas is the largest city in the state.</v>
    <v>396</v>
    <v>397</v>
    <v>398</v>
    <v>399</v>
    <v>402</v>
    <v>403</v>
    <v>404</v>
    <v>405</v>
    <v>406</v>
    <v>Nevada</v>
    <v>407</v>
    <v>408</v>
    <v>254</v>
    <v>409</v>
    <v>410</v>
    <v>411</v>
    <v>412</v>
    <v>413</v>
    <v>414</v>
    <v>415</v>
    <v>416</v>
    <v>417</v>
    <v>418</v>
    <v>419</v>
    <v>248</v>
    <v>420</v>
    <v>421</v>
    <v>422</v>
    <v>423</v>
    <v>Nevada</v>
    <v>mdp/vdpid/23035</v>
  </rv>
  <rv s="1">
    <fb>696241</fb>
    <v>13</v>
  </rv>
  <rv s="1">
    <fb>165853</fb>
    <v>13</v>
  </rv>
  <rv s="0">
    <v>536870912</v>
    <v>Austin</v>
    <v>afd7d7f6-01a2-401c-bb4d-59f7e34d585c</v>
    <v>en-US</v>
    <v>Map</v>
  </rv>
  <rv s="1">
    <fb>9149196</fb>
    <v>13</v>
  </rv>
  <rv s="1">
    <fb>10753629</fb>
    <v>13</v>
  </rv>
  <rv s="2">
    <v>12</v>
    <v>11</v>
    <v>111</v>
    <v>6</v>
    <v>0</v>
    <v>Image of Texas</v>
  </rv>
  <rv s="0">
    <v>536870912</v>
    <v>Houston</v>
    <v>ad99c262-d92e-4e88-87f7-5c66752fec36</v>
    <v>en-US</v>
    <v>Map</v>
  </rv>
  <rv s="0">
    <v>805306368</v>
    <v>Greg Abbott (Governor)</v>
    <v>3ecc1598-f192-4041-68bd-7ee531040fb8</v>
    <v>en-US</v>
    <v>Generic</v>
  </rv>
  <rv s="0">
    <v>805306368</v>
    <v>Dan Patrick (Lieutenant Governor)</v>
    <v>81fa6492-e02a-5fd9-98ea-c00f95546796</v>
    <v>en-US</v>
    <v>Generic</v>
  </rv>
  <rv s="3">
    <v>18</v>
  </rv>
  <rv s="4">
    <v>https://www.bing.com/search?q=texas&amp;form=skydnc</v>
    <v>Learn more on Bing</v>
  </rv>
  <rv s="1">
    <fb>882</fb>
    <v>15</v>
  </rv>
  <rv s="1">
    <fb>53207</fb>
    <v>15</v>
  </rv>
  <rv s="1">
    <fb>136000</fb>
    <v>15</v>
  </rv>
  <rv s="1">
    <fb>2.84</fb>
    <v>16</v>
  </rv>
  <rv s="1">
    <fb>29145505</fb>
    <v>13</v>
  </rv>
  <rv s="1">
    <fb>0.10800000000000001</fb>
    <v>17</v>
  </rv>
  <rv s="1">
    <fb>0.11699999999999999</fb>
    <v>17</v>
  </rv>
  <rv s="1">
    <fb>4.7E-2</fb>
    <v>17</v>
  </rv>
  <rv s="1">
    <fb>0.125</fb>
    <v>17</v>
  </rv>
  <rv s="1">
    <fb>0.16600000000000001</fb>
    <v>17</v>
  </rv>
  <rv s="1">
    <fb>0.81900000000000006</fb>
    <v>17</v>
  </rv>
  <rv s="1">
    <fb>0.64300000000000002</fb>
    <v>17</v>
  </rv>
  <rv s="1">
    <fb>8.1000000000000003E-2</fb>
    <v>17</v>
  </rv>
  <rv s="1">
    <fb>0.26300000000000001</fb>
    <v>17</v>
  </rv>
  <rv s="1">
    <fb>7.2000000000000008E-2</fb>
    <v>17</v>
  </rv>
  <rv s="1">
    <fb>0.79700000000000004</fb>
    <v>17</v>
  </rv>
  <rv s="3">
    <v>19</v>
  </rv>
  <rv s="8">
    <v>#VALUE!</v>
    <v>en-US</v>
    <v>00a23ccd-3344-461c-8b9f-c2bb55be5815</v>
    <v>536870912</v>
    <v>1</v>
    <v>110</v>
    <v>57</v>
    <v>Texas</v>
    <v>9</v>
    <v>10</v>
    <v>Map</v>
    <v>11</v>
    <v>51</v>
    <v>US-TX</v>
    <v>425</v>
    <v>426</v>
    <v>427</v>
    <v>4</v>
    <v>Texas is a state in the South Central region of the United States. At 268,596 square miles, and with more than 30 million residents in 2023, it is the second-largest U.S. state by both area and population. Texas shares borders with the states of Louisiana to the east, Arkansas to the northeast, Oklahoma to the north, New Mexico to the west, and the Mexican states of Chihuahua, Coahuila, Nuevo León, and Tamaulipas to the south and southwest; and has a coastline with the Gulf of Mexico to the southeast.</v>
    <v>428</v>
    <v>429</v>
    <v>430</v>
    <v>431</v>
    <v>434</v>
    <v>435</v>
    <v>436</v>
    <v>437</v>
    <v>438</v>
    <v>Texas</v>
    <v>439</v>
    <v>440</v>
    <v>441</v>
    <v>442</v>
    <v>182</v>
    <v>443</v>
    <v>386</v>
    <v>444</v>
    <v>445</v>
    <v>446</v>
    <v>219</v>
    <v>447</v>
    <v>188</v>
    <v>448</v>
    <v>180</v>
    <v>449</v>
    <v>450</v>
    <v>451</v>
    <v>452</v>
    <v>Texas</v>
    <v>mdp/vdpid/33145</v>
  </rv>
  <rv s="1">
    <fb>32131</fb>
    <v>13</v>
  </rv>
  <rv s="1">
    <fb>17044</fb>
    <v>13</v>
  </rv>
  <rv s="0">
    <v>536870912</v>
    <v>Annapolis</v>
    <v>5c1c2452-fad3-09a7-1bd5-bafdf1acf665</v>
    <v>en-US</v>
    <v>Map</v>
  </rv>
  <rv s="1">
    <fb>2166389</fb>
    <v>13</v>
  </rv>
  <rv s="1">
    <fb>2447127</fb>
    <v>13</v>
  </rv>
  <rv s="2">
    <v>13</v>
    <v>11</v>
    <v>118</v>
    <v>6</v>
    <v>0</v>
    <v>Image of Maryland</v>
  </rv>
  <rv s="0">
    <v>536870912</v>
    <v>Baltimore</v>
    <v>ee720710-86f4-43c1-914a-9e12af6cb368</v>
    <v>en-US</v>
    <v>Map</v>
  </rv>
  <rv s="0">
    <v>805306368</v>
    <v>Larry Hogan (Governor)</v>
    <v>36ee4cb5-a20b-fb76-837c-243baa3ccab9</v>
    <v>en-US</v>
    <v>Generic</v>
  </rv>
  <rv s="3">
    <v>20</v>
  </rv>
  <rv s="4">
    <v>https://www.bing.com/search?q=maryland&amp;form=skydnc</v>
    <v>Learn more on Bing</v>
  </rv>
  <rv s="1">
    <fb>1230</fb>
    <v>15</v>
  </rv>
  <rv s="1">
    <fb>74551</fb>
    <v>15</v>
  </rv>
  <rv s="1">
    <fb>286900</fb>
    <v>15</v>
  </rv>
  <rv s="1">
    <fb>2.67</fb>
    <v>16</v>
  </rv>
  <rv s="1">
    <fb>6165129</fb>
    <v>13</v>
  </rv>
  <rv s="1">
    <fb>0.379</fb>
    <v>17</v>
  </rv>
  <rv s="1">
    <fb>0.14499999999999999</fb>
    <v>17</v>
  </rv>
  <rv s="1">
    <fb>0.89400000000000002</fb>
    <v>17</v>
  </rv>
  <rv s="1">
    <fb>9.5000000000000001E-2</fb>
    <v>17</v>
  </rv>
  <rv s="1">
    <fb>0.67900000000000005</fb>
    <v>17</v>
  </rv>
  <rv s="1">
    <fb>0.22399999999999998</fb>
    <v>17</v>
  </rv>
  <rv s="1">
    <fb>0.59599999999999997</fb>
    <v>17</v>
  </rv>
  <rv s="8">
    <v>#VALUE!</v>
    <v>en-US</v>
    <v>4c472f4d-06a8-4d90-8bb8-da4d168c73fe</v>
    <v>536870912</v>
    <v>1</v>
    <v>116</v>
    <v>57</v>
    <v>Maryland</v>
    <v>9</v>
    <v>10</v>
    <v>Map</v>
    <v>11</v>
    <v>117</v>
    <v>US-MD</v>
    <v>454</v>
    <v>455</v>
    <v>456</v>
    <v>4</v>
    <v>Maryland is a state in the Mid-Atlantic region of the United States. It borders Virginia, West Virginia, and Washington, D.C., to its south and west; Pennsylvania to its north; and Delaware and the Atlantic Ocean to its east. With a total land area of 12,407 square miles, Maryland is the eighth-smallest state by land area, but its population of 6,177,224 ranks it the 18th-most populous state and the fifth-most densely populated. Baltimore is the largest city in the state, and the capital is Annapolis. The western portion of the state contains numerous stretches of the Appalachian Mountains, while the central portion is primarily composed of the Piedmont. The eastern side of the state makes up the Chesapeake Bay, sharing the border with Delaware, and the southeastern side borders the Atlantic Ocean. Among its occasional nicknames are Old Line State, the Free State, and the Chesapeake Bay State. It is named after Henrietta Maria, the French-born queen of England, Scotland, and Ireland, who was known then in England as Mary.</v>
    <v>457</v>
    <v>458</v>
    <v>459</v>
    <v>460</v>
    <v>462</v>
    <v>463</v>
    <v>464</v>
    <v>465</v>
    <v>466</v>
    <v>Maryland</v>
    <v>467</v>
    <v>468</v>
    <v>152</v>
    <v>155</v>
    <v>151</v>
    <v>216</v>
    <v>469</v>
    <v>67</v>
    <v>470</v>
    <v>471</v>
    <v>472</v>
    <v>473</v>
    <v>188</v>
    <v>307</v>
    <v>160</v>
    <v>474</v>
    <v>421</v>
    <v>475</v>
    <v>32</v>
    <v>Maryland</v>
    <v>mdp/vdpid/20487</v>
  </rv>
  <rv s="1">
    <fb>139390</fb>
    <v>13</v>
  </rv>
  <rv s="1">
    <fb>60550</fb>
    <v>13</v>
  </rv>
  <rv s="0">
    <v>536870912</v>
    <v>Raleigh</v>
    <v>7b706445-83c5-46a4-bb70-cff23cd555d3</v>
    <v>en-US</v>
    <v>Map</v>
  </rv>
  <rv s="1">
    <fb>3775581</fb>
    <v>13</v>
  </rv>
  <rv s="1">
    <fb>4540498</fb>
    <v>13</v>
  </rv>
  <rv s="2">
    <v>14</v>
    <v>11</v>
    <v>123</v>
    <v>6</v>
    <v>0</v>
    <v>Image of North Carolina</v>
  </rv>
  <rv s="0">
    <v>536870912</v>
    <v>Charlotte</v>
    <v>e6558399-4151-4390-ad12-f2a72b268ce7</v>
    <v>en-US</v>
    <v>Map</v>
  </rv>
  <rv s="0">
    <v>805306368</v>
    <v>Roy Cooper (Governor)</v>
    <v>820bd6b0-5fb7-750e-f669-ed2a8611d0dd</v>
    <v>en-US</v>
    <v>Generic</v>
  </rv>
  <rv s="3">
    <v>21</v>
  </rv>
  <rv s="4">
    <v>https://www.bing.com/search?q=north+carolina&amp;form=skydnc</v>
    <v>Learn more on Bing</v>
  </rv>
  <rv s="1">
    <fb>797</fb>
    <v>15</v>
  </rv>
  <rv s="1">
    <fb>46868</fb>
    <v>15</v>
  </rv>
  <rv s="1">
    <fb>154900</fb>
    <v>15</v>
  </rv>
  <rv s="1">
    <fb>2.54</fb>
    <v>16</v>
  </rv>
  <rv s="1">
    <fb>10439388</fb>
    <v>13</v>
  </rv>
  <rv s="1">
    <fb>0.151</fb>
    <v>17</v>
  </rv>
  <rv s="1">
    <fb>2.7999999999999997E-2</fb>
    <v>17</v>
  </rv>
  <rv s="1">
    <fb>0.28399999999999997</fb>
    <v>17</v>
  </rv>
  <rv s="1">
    <fb>0.221</fb>
    <v>17</v>
  </rv>
  <rv s="1">
    <fb>0.85799999999999998</fb>
    <v>17</v>
  </rv>
  <rv s="1">
    <fb>9.0999999999999998E-2</fb>
    <v>17</v>
  </rv>
  <rv s="1">
    <fb>0.61799999999999999</fb>
    <v>17</v>
  </rv>
  <rv s="1">
    <fb>9.6000000000000002E-2</fb>
    <v>17</v>
  </rv>
  <rv s="1">
    <fb>0.22800000000000001</fb>
    <v>17</v>
  </rv>
  <rv s="1">
    <fb>0.71200000000000008</fb>
    <v>17</v>
  </rv>
  <rv s="8">
    <v>#VALUE!</v>
    <v>en-US</v>
    <v>9e2bf053-dd80-4646-8f26-65075e7085c0</v>
    <v>536870912</v>
    <v>1</v>
    <v>122</v>
    <v>57</v>
    <v>North Carolina</v>
    <v>9</v>
    <v>10</v>
    <v>Map</v>
    <v>11</v>
    <v>51</v>
    <v>US-NC</v>
    <v>477</v>
    <v>478</v>
    <v>479</v>
    <v>4</v>
    <v>North Carolina is a state in the Southeastern region of the United States. The state is the 28th largest and 9th-most populous of the United States. It is bordered by Virginia to the north, the Atlantic Ocean to the east, Georgia and South Carolina to the south, and Tennessee to the west. In the 2020 census, the state had a population of 10,439,388. Raleigh is the state's capital and Charlotte is its largest city. The Charlotte metropolitan area, with a population of 2,595,027 in 2020, is the most-populous metropolitan area in North Carolina, the 21st-most populous in the United States, and the largest banking center in the nation after New York City. The Raleigh-Durham-Cary combined statistical area is the second-largest metropolitan area in the state and 32nd-most populous in the United States, with a population of 2,043,867 in 2020, and is home to the largest research park in the United States, Research Triangle Park.</v>
    <v>480</v>
    <v>481</v>
    <v>482</v>
    <v>483</v>
    <v>485</v>
    <v>486</v>
    <v>487</v>
    <v>488</v>
    <v>489</v>
    <v>North Carolina</v>
    <v>490</v>
    <v>491</v>
    <v>162</v>
    <v>492</v>
    <v>410</v>
    <v>493</v>
    <v>494</v>
    <v>495</v>
    <v>303</v>
    <v>496</v>
    <v>497</v>
    <v>498</v>
    <v>188</v>
    <v>499</v>
    <v>283</v>
    <v>500</v>
    <v>192</v>
    <v>501</v>
    <v>32</v>
    <v>North Carolina</v>
    <v>mdp/vdpid/23611</v>
  </rv>
  <rv s="1">
    <fb>62755</fb>
    <v>13</v>
  </rv>
  <rv s="1">
    <fb>2544</fb>
    <v>13</v>
  </rv>
  <rv s="0">
    <v>536870912</v>
    <v>Charleston</v>
    <v>e9487e3f-6b62-88d0-8aff-0d14079dbb05</v>
    <v>en-US</v>
    <v>Map</v>
  </rv>
  <rv s="1">
    <fb>740890</fb>
    <v>13</v>
  </rv>
  <rv s="1">
    <fb>886640</fb>
    <v>13</v>
  </rv>
  <rv s="2">
    <v>15</v>
    <v>11</v>
    <v>129</v>
    <v>6</v>
    <v>0</v>
    <v>Image of West Virginia</v>
  </rv>
  <rv s="0">
    <v>805306368</v>
    <v>Jim Justice (Governor)</v>
    <v>2e8ffe6c-9001-f6f2-0d5c-92e758adb7f5</v>
    <v>en-US</v>
    <v>Generic</v>
  </rv>
  <rv s="3">
    <v>22</v>
  </rv>
  <rv s="4">
    <v>https://www.bing.com/search?q=west+virginia&amp;form=skydnc</v>
    <v>Learn more on Bing</v>
  </rv>
  <rv s="1">
    <fb>643</fb>
    <v>15</v>
  </rv>
  <rv s="1">
    <fb>41751</fb>
    <v>15</v>
  </rv>
  <rv s="1">
    <fb>103800</fb>
    <v>15</v>
  </rv>
  <rv s="1">
    <fb>2.4300000000000002</fb>
    <v>16</v>
  </rv>
  <rv s="1">
    <fb>1793716</fb>
    <v>13</v>
  </rv>
  <rv s="1">
    <fb>-1.2E-2</fb>
    <v>17</v>
  </rv>
  <rv s="1">
    <fb>0.182</fb>
    <v>17</v>
  </rv>
  <rv s="1">
    <fb>2E-3</fb>
    <v>18</v>
  </rv>
  <rv s="1">
    <fb>3.6000000000000004E-2</fb>
    <v>17</v>
  </rv>
  <rv s="1">
    <fb>1.4999999999999999E-2</fb>
    <v>17</v>
  </rv>
  <rv s="1">
    <fb>0.85</fb>
    <v>17</v>
  </rv>
  <rv s="1">
    <fb>0.53900000000000003</fb>
    <v>17</v>
  </rv>
  <rv s="1">
    <fb>0.20600000000000002</fb>
    <v>17</v>
  </rv>
  <rv s="1">
    <fb>5.5999999999999994E-2</fb>
    <v>17</v>
  </rv>
  <rv s="1">
    <fb>0.93599999999999994</fb>
    <v>17</v>
  </rv>
  <rv s="5">
    <v>#VALUE!</v>
    <v>en-US</v>
    <v>8a47255a-fae3-4faa-aa32-c6f384cb6c1d</v>
    <v>536870912</v>
    <v>1</v>
    <v>128</v>
    <v>6</v>
    <v>West Virginia</v>
    <v>9</v>
    <v>10</v>
    <v>Map</v>
    <v>11</v>
    <v>12</v>
    <v>US-WV</v>
    <v>503</v>
    <v>504</v>
    <v>505</v>
    <v>4</v>
    <v>West Virginia is a state in the Southern United States. It is bordered by Pennsylvania to the north and east, Maryland to the east and northeast, Virginia to the southeast, Kentucky to the southwest, and Ohio to the northwest. West Virginia is the 10th-smallest state by area and ranks as the 12th-least populous state, with a population of 1,793,716 residents. The capital and largest city is Charleston which has a population of 49,055.</v>
    <v>506</v>
    <v>507</v>
    <v>508</v>
    <v>505</v>
    <v>510</v>
    <v>511</v>
    <v>512</v>
    <v>513</v>
    <v>514</v>
    <v>West Virginia</v>
    <v>515</v>
    <v>516</v>
    <v>517</v>
    <v>518</v>
    <v>519</v>
    <v>418</v>
    <v>414</v>
    <v>520</v>
    <v>521</v>
    <v>522</v>
    <v>521</v>
    <v>523</v>
    <v>245</v>
    <v>25</v>
    <v>524</v>
    <v>525</v>
    <v>526</v>
    <v>32</v>
    <v>West Virginia</v>
    <v>mdp/vdpid/36208</v>
  </rv>
  <rv s="1">
    <fb>116096</fb>
    <v>13</v>
  </rv>
  <rv s="1">
    <fb>22816</fb>
    <v>13</v>
  </rv>
  <rv s="0">
    <v>536870912</v>
    <v>Columbus</v>
    <v>5b78da0b-6447-4f71-92b2-f1fafe94ba51</v>
    <v>en-US</v>
    <v>Map</v>
  </rv>
  <rv s="1">
    <fb>4585084</fb>
    <v>13</v>
  </rv>
  <rv s="1">
    <fb>5164361</fb>
    <v>13</v>
  </rv>
  <rv s="2">
    <v>16</v>
    <v>11</v>
    <v>135</v>
    <v>6</v>
    <v>0</v>
    <v>Image of Ohio</v>
  </rv>
  <rv s="0">
    <v>805306368</v>
    <v>Mike DeWine (Governor)</v>
    <v>ba3cf2bc-483c-6746-4369-a5b07e33c8ea</v>
    <v>en-US</v>
    <v>Generic</v>
  </rv>
  <rv s="3">
    <v>23</v>
  </rv>
  <rv s="4">
    <v>https://www.bing.com/search?q=ohio&amp;form=skydnc</v>
    <v>Learn more on Bing</v>
  </rv>
  <rv s="1">
    <fb>730</fb>
    <v>15</v>
  </rv>
  <rv s="1">
    <fb>49429</fb>
    <v>15</v>
  </rv>
  <rv s="1">
    <fb>129900</fb>
    <v>15</v>
  </rv>
  <rv s="1">
    <fb>2.46</fb>
    <v>16</v>
  </rv>
  <rv s="1">
    <fb>11799448</fb>
    <v>13</v>
  </rv>
  <rv s="1">
    <fb>0.159</fb>
    <v>17</v>
  </rv>
  <rv s="1">
    <fb>3.0000000000000001E-3</fb>
    <v>18</v>
  </rv>
  <rv s="1">
    <fb>0.26100000000000001</fb>
    <v>17</v>
  </rv>
  <rv s="1">
    <fb>0.127</fb>
    <v>17</v>
  </rv>
  <rv s="1">
    <fb>0.8909999999999999</fb>
    <v>17</v>
  </rv>
  <rv s="1">
    <fb>9.9000000000000005E-2</fb>
    <v>17</v>
  </rv>
  <rv s="1">
    <fb>0.82700000000000007</fb>
    <v>17</v>
  </rv>
  <rv s="8">
    <v>#VALUE!</v>
    <v>en-US</v>
    <v>6f3df7da-1ef6-48e3-b2b3-b5b5fce3e846</v>
    <v>536870912</v>
    <v>1</v>
    <v>134</v>
    <v>57</v>
    <v>Ohio</v>
    <v>9</v>
    <v>10</v>
    <v>Map</v>
    <v>11</v>
    <v>51</v>
    <v>US-OH</v>
    <v>528</v>
    <v>529</v>
    <v>530</v>
    <v>4</v>
    <v>Ohio is a state in the Midwestern United States. Of the fifty U.S. states, it is the 34th-largest by area. With a population of nearly 11.8 million, Ohio is the seventh-most populous and tenth-most densely populated state. Its capital and largest city is Columbus, with other large population centers including Cleveland, Cincinnati, Dayton, Akron, and Toledo. Ohio is bordered by Lake Erie to the north, Pennsylvania to the east, West Virginia to the southeast, Kentucky to the southwest, Indiana to the west, and Michigan to the northwest. Ohio is nicknamed the "Buckeye State" after its Ohio buckeye trees, and Ohioans are also known as "Buckeyes". Its state flag is the only non-rectangular flag of all the U.S. states.</v>
    <v>531</v>
    <v>532</v>
    <v>533</v>
    <v>530</v>
    <v>535</v>
    <v>536</v>
    <v>537</v>
    <v>538</v>
    <v>539</v>
    <v>Ohio</v>
    <v>540</v>
    <v>541</v>
    <v>253</v>
    <v>542</v>
    <v>543</v>
    <v>283</v>
    <v>544</v>
    <v>545</v>
    <v>248</v>
    <v>546</v>
    <v>520</v>
    <v>187</v>
    <v>188</v>
    <v>547</v>
    <v>283</v>
    <v>66</v>
    <v>192</v>
    <v>548</v>
    <v>32</v>
    <v>Ohio</v>
    <v>mdp/vdpid/24230</v>
  </rv>
  <rv s="1">
    <fb>110862</fb>
    <v>13</v>
  </rv>
  <rv s="1">
    <fb>31132</fb>
    <v>13</v>
  </rv>
  <rv s="0">
    <v>536870912</v>
    <v>Richmond</v>
    <v>59263810-6a82-4930-943c-1fa0693b17b0</v>
    <v>en-US</v>
    <v>Map</v>
  </rv>
  <rv s="1">
    <fb>3062783</fb>
    <v>13</v>
  </rv>
  <rv s="1">
    <fb>3491054</fb>
    <v>13</v>
  </rv>
  <rv s="2">
    <v>17</v>
    <v>11</v>
    <v>140</v>
    <v>6</v>
    <v>0</v>
    <v>Image of Virginia</v>
  </rv>
  <rv s="0">
    <v>536870912</v>
    <v>Virginia Beach</v>
    <v>6f1fd4dd-40ef-4ec3-989c-108c9b444996</v>
    <v>en-US</v>
    <v>Map</v>
  </rv>
  <rv s="0">
    <v>805306368</v>
    <v>Winsome Sears (Lieutenant Governor)</v>
    <v>a590d049-99df-2c4d-8b48-583d259e49b9</v>
    <v>en-US</v>
    <v>Generic</v>
  </rv>
  <rv s="3">
    <v>24</v>
  </rv>
  <rv s="4">
    <v>https://www.bing.com/search?q=virginia&amp;form=skydnc</v>
    <v>Learn more on Bing</v>
  </rv>
  <rv s="1">
    <fb>1116</fb>
    <v>15</v>
  </rv>
  <rv s="1">
    <fb>65015</fb>
    <v>15</v>
  </rv>
  <rv s="1">
    <fb>245000</fb>
    <v>15</v>
  </rv>
  <rv s="1">
    <fb>2.62</fb>
    <v>16</v>
  </rv>
  <rv s="1">
    <fb>8631393</fb>
    <v>13</v>
  </rv>
  <rv s="1">
    <fb>0.14199999999999999</fb>
    <v>17</v>
  </rv>
  <rv s="1">
    <fb>0.36299999999999999</fb>
    <v>17</v>
  </rv>
  <rv s="1">
    <fb>0.88300000000000001</fb>
    <v>17</v>
  </rv>
  <rv s="1">
    <fb>0.64700000000000002</fb>
    <v>17</v>
  </rv>
  <rv s="1">
    <fb>2.8999999999999998E-2</fb>
    <v>17</v>
  </rv>
  <rv s="1">
    <fb>0.70200000000000007</fb>
    <v>17</v>
  </rv>
  <rv s="8">
    <v>#VALUE!</v>
    <v>en-US</v>
    <v>7eee9976-e8a7-472c-ada1-007208abd678</v>
    <v>536870912</v>
    <v>1</v>
    <v>139</v>
    <v>57</v>
    <v>Virginia</v>
    <v>9</v>
    <v>10</v>
    <v>Map</v>
    <v>11</v>
    <v>51</v>
    <v>US-VA</v>
    <v>550</v>
    <v>551</v>
    <v>552</v>
    <v>4</v>
    <v>Virginia, officially the Commonwealth of Virginia, is a state in the Mid-Atlantic and Southeastern regions of the United States between the Atlantic Coast and the Appalachian Mountains. The state's capital is Richmond, its most populous city is Virginia Beach, and Fairfax County is the state's most populous political subdivision. Virginia's population in 2022 was over 8.68 million, with 35% living within the Greater Washington metropolitan area. The Blue Ridge Mountains cross the western and southwestern parts of the state, while the state's central region lies mostly within the Piedmont. Eastern Virginia is part of the Atlantic Plain, with the Middle Peninsula forming the mouth of the Chesapeake Bay.</v>
    <v>553</v>
    <v>554</v>
    <v>555</v>
    <v>556</v>
    <v>558</v>
    <v>559</v>
    <v>560</v>
    <v>561</v>
    <v>562</v>
    <v>Virginia</v>
    <v>563</v>
    <v>564</v>
    <v>69</v>
    <v>565</v>
    <v>329</v>
    <v>216</v>
    <v>566</v>
    <v>280</v>
    <v>442</v>
    <v>567</v>
    <v>419</v>
    <v>568</v>
    <v>188</v>
    <v>303</v>
    <v>569</v>
    <v>284</v>
    <v>421</v>
    <v>570</v>
    <v>32</v>
    <v>Virginia</v>
    <v>mdp/vdpid/35364</v>
  </rv>
  <rv s="1">
    <fb>250493</fb>
    <v>13</v>
  </rv>
  <rv s="1">
    <fb>20408</fb>
    <v>13</v>
  </rv>
  <rv s="0">
    <v>536870912</v>
    <v>Lansing</v>
    <v>f72f32c4-1da0-4657-9366-ff9fa67191cd</v>
    <v>en-US</v>
    <v>Map</v>
  </rv>
  <rv s="1">
    <fb>3841148</fb>
    <v>13</v>
  </rv>
  <rv s="1">
    <fb>4560055</fb>
    <v>13</v>
  </rv>
  <rv s="2">
    <v>18</v>
    <v>11</v>
    <v>146</v>
    <v>6</v>
    <v>0</v>
    <v>Image of Michigan</v>
  </rv>
  <rv s="0">
    <v>536870912</v>
    <v>Detroit</v>
    <v>85910f05-3dc5-436a-85db-fe5802c27206</v>
    <v>en-US</v>
    <v>Map</v>
  </rv>
  <rv s="0">
    <v>805306368</v>
    <v>Gretchen Whitmer (Governor)</v>
    <v>f6d1e9db-75f6-c594-7272-dd636d3f4ad3</v>
    <v>en-US</v>
    <v>Generic</v>
  </rv>
  <rv s="3">
    <v>25</v>
  </rv>
  <rv s="4">
    <v>https://www.bing.com/search?q=michigan&amp;form=skydnc</v>
    <v>Learn more on Bing</v>
  </rv>
  <rv s="1">
    <fb>783</fb>
    <v>15</v>
  </rv>
  <rv s="1">
    <fb>49576</fb>
    <v>15</v>
  </rv>
  <rv s="1">
    <fb>122400</fb>
    <v>15</v>
  </rv>
  <rv s="1">
    <fb>2.52</fb>
    <v>16</v>
  </rv>
  <rv s="1">
    <fb>10077331</fb>
    <v>13</v>
  </rv>
  <rv s="1">
    <fb>4.0000000000000001E-3</fb>
    <v>17</v>
  </rv>
  <rv s="1">
    <fb>0.158</fb>
    <v>17</v>
  </rv>
  <rv s="1">
    <fb>0.03</fb>
    <v>17</v>
  </rv>
  <rv s="1">
    <fb>0.26899999999999996</fb>
    <v>17</v>
  </rv>
  <rv s="1">
    <fb>6.3E-2</fb>
    <v>17</v>
  </rv>
  <rv s="1">
    <fb>0.89599999999999991</fb>
    <v>17</v>
  </rv>
  <rv s="1">
    <fb>0.61199999999999999</fb>
    <v>17</v>
  </rv>
  <rv s="1">
    <fb>0.222</fb>
    <v>17</v>
  </rv>
  <rv s="1">
    <fb>5.7999999999999996E-2</fb>
    <v>17</v>
  </rv>
  <rv s="3">
    <v>26</v>
  </rv>
  <rv s="5">
    <v>#VALUE!</v>
    <v>en-US</v>
    <v>162411c2-b757-495d-aa81-93942fae2f7e</v>
    <v>536870912</v>
    <v>1</v>
    <v>145</v>
    <v>6</v>
    <v>Michigan</v>
    <v>9</v>
    <v>10</v>
    <v>Map</v>
    <v>11</v>
    <v>12</v>
    <v>US-MI</v>
    <v>572</v>
    <v>573</v>
    <v>574</v>
    <v>4</v>
    <v>Michigan is a state in the Great Lakes region of the upper Midwestern United States. It has land borders with Wisconsin to the southwest, and Indiana and Ohio to the south, and Lakes Superior, Michigan, Huron, and Erie also connect it to the states of Minnesota and Illinois, and the Canadian province of Ontario. With a population of nearly 10.12 million and an area of nearly 97,000 sq mi, Michigan is the 10th-largest state by population, the 11th-largest by area, and the largest by area east of the Mississippi River. Its capital is Lansing, and its largest city is Detroit. Metro Detroit is among the nation's most populous and largest metropolitan economies. Its name derives from a gallicized variant of the original Ojibwe word ᒥᓯᑲᒥ, meaning "large water" or "large lake".</v>
    <v>575</v>
    <v>576</v>
    <v>577</v>
    <v>578</v>
    <v>580</v>
    <v>581</v>
    <v>582</v>
    <v>583</v>
    <v>584</v>
    <v>Michigan</v>
    <v>585</v>
    <v>586</v>
    <v>587</v>
    <v>588</v>
    <v>19</v>
    <v>589</v>
    <v>590</v>
    <v>565</v>
    <v>591</v>
    <v>592</v>
    <v>30</v>
    <v>593</v>
    <v>70</v>
    <v>336</v>
    <v>594</v>
    <v>595</v>
    <v>451</v>
    <v>596</v>
    <v>Michigan</v>
    <v>mdp/vdpid/21196</v>
  </rv>
  <rv s="1">
    <fb>119283</fb>
    <v>13</v>
  </rv>
  <rv s="1">
    <fb>23303</fb>
    <v>13</v>
  </rv>
  <rv s="0">
    <v>536870912</v>
    <v>Harrisburg</v>
    <v>c0411c8e-89cf-5f47-d2f3-d5e52d320fff</v>
    <v>en-US</v>
    <v>Map</v>
  </rv>
  <rv s="1">
    <fb>4958859</fb>
    <v>13</v>
  </rv>
  <rv s="1">
    <fb>5612002</fb>
    <v>13</v>
  </rv>
  <rv s="2">
    <v>19</v>
    <v>11</v>
    <v>152</v>
    <v>6</v>
    <v>0</v>
    <v>Image of Pennsylvania</v>
  </rv>
  <rv s="0">
    <v>536870912</v>
    <v>Philadelphia</v>
    <v>020d4bbf-2971-4236-b87d-c3ec1d7f851c</v>
    <v>en-US</v>
    <v>Map</v>
  </rv>
  <rv s="0">
    <v>805306368</v>
    <v>Tom Wolf (Governor)</v>
    <v>b46d9f59-c331-2cf2-2bac-7921cb7a6501</v>
    <v>en-US</v>
    <v>Generic</v>
  </rv>
  <rv s="3">
    <v>27</v>
  </rv>
  <rv s="4">
    <v>https://www.bing.com/search?q=pennsylvania&amp;form=skydnc</v>
    <v>Learn more on Bing</v>
  </rv>
  <rv s="1">
    <fb>840</fb>
    <v>15</v>
  </rv>
  <rv s="1">
    <fb>53599</fb>
    <v>15</v>
  </rv>
  <rv s="1">
    <fb>166000</fb>
    <v>15</v>
  </rv>
  <rv s="1">
    <fb>13002700</fb>
    <v>13</v>
  </rv>
  <rv s="1">
    <fb>6.0000000000000001E-3</fb>
    <v>17</v>
  </rv>
  <rv s="1">
    <fb>0.17</fb>
    <v>17</v>
  </rv>
  <rv s="1">
    <fb>4.0000000000000001E-3</fb>
    <v>18</v>
  </rv>
  <rv s="1">
    <fb>3.4000000000000002E-2</fb>
    <v>17</v>
  </rv>
  <rv s="1">
    <fb>0.28600000000000003</fb>
    <v>17</v>
  </rv>
  <rv s="1">
    <fb>0.89200000000000002</fb>
    <v>17</v>
  </rv>
  <rv s="1">
    <fb>0.628</fb>
    <v>17</v>
  </rv>
  <rv s="1">
    <fb>0.21</fb>
    <v>17</v>
  </rv>
  <rv s="1">
    <fb>0.82599999999999996</fb>
    <v>17</v>
  </rv>
  <rv s="8">
    <v>#VALUE!</v>
    <v>en-US</v>
    <v>6304580e-c803-4266-818a-971619176547</v>
    <v>536870912</v>
    <v>1</v>
    <v>151</v>
    <v>57</v>
    <v>Pennsylvania</v>
    <v>9</v>
    <v>10</v>
    <v>Map</v>
    <v>11</v>
    <v>51</v>
    <v>US-PA</v>
    <v>598</v>
    <v>599</v>
    <v>600</v>
    <v>4</v>
    <v>Pennsylvania, officially the Commonwealth of Pennsylvania, is a state spanning the Mid-Atlantic, Northeastern, Appalachian, and Great Lakes regions of the United States. Pennsylvania borders Delaware to its southeast, Maryland to its south, West Virginia to its southwest, Ohio to its west, Lake Erie and the Canadian province of Ontario to its northwest, New York to its north, and the Delaware River and New Jersey to its east.</v>
    <v>601</v>
    <v>602</v>
    <v>603</v>
    <v>604</v>
    <v>606</v>
    <v>607</v>
    <v>608</v>
    <v>609</v>
    <v>610</v>
    <v>Pennsylvania</v>
    <v>299</v>
    <v>611</v>
    <v>612</v>
    <v>613</v>
    <v>614</v>
    <v>615</v>
    <v>616</v>
    <v>442</v>
    <v>591</v>
    <v>617</v>
    <v>222</v>
    <v>618</v>
    <v>188</v>
    <v>472</v>
    <v>180</v>
    <v>619</v>
    <v>525</v>
    <v>620</v>
    <v>32</v>
    <v>Pennsylvania</v>
    <v>mdp/vdpid/25623</v>
  </rv>
  <rv s="1">
    <fb>1717856</fb>
    <v>13</v>
  </rv>
  <rv s="1">
    <fb>1503</fb>
    <v>13</v>
  </rv>
  <rv s="0">
    <v>536870912</v>
    <v>Juneau</v>
    <v>ce47a020-534a-e2f0-3b98-c25d5457ce0e</v>
    <v>en-US</v>
    <v>Map</v>
  </rv>
  <rv s="1">
    <fb>250969</fb>
    <v>13</v>
  </rv>
  <rv s="1">
    <fb>310658</fb>
    <v>13</v>
  </rv>
  <rv s="2">
    <v>20</v>
    <v>11</v>
    <v>157</v>
    <v>6</v>
    <v>0</v>
    <v>Image of Alaska</v>
  </rv>
  <rv s="0">
    <v>536870912</v>
    <v>Anchorage</v>
    <v>bd15c49e-153e-8826-0032-c90bafba7d11</v>
    <v>en-US</v>
    <v>Map</v>
  </rv>
  <rv s="0">
    <v>805306368</v>
    <v>Mike J. Dunleavy (Governor)</v>
    <v>86533fd4-0581-b5ef-b7d9-2a5897049014</v>
    <v>en-US</v>
    <v>Generic</v>
  </rv>
  <rv s="0">
    <v>805306368</v>
    <v>Kevin Meyer (Lieutenant Governor)</v>
    <v>49953609-72bb-7d82-3bf1-97841fd5ac59</v>
    <v>en-US</v>
    <v>Generic</v>
  </rv>
  <rv s="3">
    <v>28</v>
  </rv>
  <rv s="4">
    <v>https://www.bing.com/search?q=alaska&amp;form=skydnc</v>
    <v>Learn more on Bing</v>
  </rv>
  <rv s="1">
    <fb>1146</fb>
    <v>15</v>
  </rv>
  <rv s="1">
    <fb>72515</fb>
    <v>15</v>
  </rv>
  <rv s="1">
    <fb>250000</fb>
    <v>15</v>
  </rv>
  <rv s="1">
    <fb>2.81</fb>
    <v>16</v>
  </rv>
  <rv s="1">
    <fb>733391</fb>
    <v>13</v>
  </rv>
  <rv s="1">
    <fb>4.4999999999999998E-2</fb>
    <v>17</v>
  </rv>
  <rv s="1">
    <fb>0.14800000000000002</fb>
    <v>18</v>
  </rv>
  <rv s="1">
    <fb>0.28000000000000003</fb>
    <v>17</v>
  </rv>
  <rv s="1">
    <fb>0.92099999999999993</fb>
    <v>17</v>
  </rv>
  <rv s="1">
    <fb>7.0000000000000007E-2</fb>
    <v>17</v>
  </rv>
  <rv s="1">
    <fb>0.67700000000000005</fb>
    <v>17</v>
  </rv>
  <rv s="1">
    <fb>1.3000000000000001E-2</fb>
    <v>17</v>
  </rv>
  <rv s="1">
    <fb>0.252</fb>
    <v>17</v>
  </rv>
  <rv s="1">
    <fb>0.66500000000000004</fb>
    <v>17</v>
  </rv>
  <rv s="3">
    <v>29</v>
  </rv>
  <rv s="8">
    <v>#VALUE!</v>
    <v>en-US</v>
    <v>31c4c7a1-54e7-4306-ac9b-f1b02e85bda5</v>
    <v>536870912</v>
    <v>1</v>
    <v>156</v>
    <v>57</v>
    <v>Alaska</v>
    <v>9</v>
    <v>10</v>
    <v>Map</v>
    <v>11</v>
    <v>51</v>
    <v>US-AK</v>
    <v>622</v>
    <v>623</v>
    <v>624</v>
    <v>4</v>
    <v>Alaska is a U.S. state on the northwest extremity of North America. A semi-exclave of the U.S., it borders British Columbia and Yukon in Canada to the east, and it shares a western maritime border in the Bering Strait with Russia's Chukotka Autonomous Okrug. To the north are the Chukchi and Beaufort Seas of the Arctic Ocean, and the Pacific Ocean lies to the south and southwest.</v>
    <v>625</v>
    <v>626</v>
    <v>627</v>
    <v>628</v>
    <v>631</v>
    <v>632</v>
    <v>633</v>
    <v>634</v>
    <v>635</v>
    <v>Alaska</v>
    <v>636</v>
    <v>637</v>
    <v>638</v>
    <v>547</v>
    <v>639</v>
    <v>591</v>
    <v>640</v>
    <v>361</v>
    <v>189</v>
    <v>641</v>
    <v>642</v>
    <v>643</v>
    <v>644</v>
    <v>448</v>
    <v>450</v>
    <v>645</v>
    <v>42</v>
    <v>646</v>
    <v>647</v>
    <v>Alaska</v>
    <v>mdp/vdpid/1040</v>
  </rv>
  <rv s="1">
    <fb>145746</fb>
    <v>13</v>
  </rv>
  <rv s="1">
    <fb>14317</fb>
    <v>13</v>
  </rv>
  <rv s="0">
    <v>536870912</v>
    <v>Des Moines</v>
    <v>a4592975-b658-4874-8c06-906edcde2841</v>
    <v>en-US</v>
    <v>Map</v>
  </rv>
  <rv s="1">
    <fb>1236409</fb>
    <v>13</v>
  </rv>
  <rv s="1">
    <fb>1380162</fb>
    <v>13</v>
  </rv>
  <rv s="2">
    <v>21</v>
    <v>11</v>
    <v>163</v>
    <v>6</v>
    <v>0</v>
    <v>Image of Iowa</v>
  </rv>
  <rv s="0">
    <v>805306368</v>
    <v>Kim Reynolds (Governor)</v>
    <v>5a53cf17-9d69-0115-9fad-e65c96b79e58</v>
    <v>en-US</v>
    <v>Generic</v>
  </rv>
  <rv s="0">
    <v>805306368</v>
    <v>Adam Gregg (Lieutenant Governor)</v>
    <v>924356c3-3ace-7a82-6cd1-f6bdf7c0b1aa</v>
    <v>en-US</v>
    <v>Generic</v>
  </rv>
  <rv s="3">
    <v>30</v>
  </rv>
  <rv s="4">
    <v>https://www.bing.com/search?q=iowa&amp;form=skydnc</v>
    <v>Learn more on Bing</v>
  </rv>
  <rv s="1">
    <fb>697</fb>
    <v>15</v>
  </rv>
  <rv s="1">
    <fb>53183</fb>
    <v>15</v>
  </rv>
  <rv s="1">
    <fb>129200</fb>
    <v>15</v>
  </rv>
  <rv s="1">
    <fb>2.42</fb>
    <v>16</v>
  </rv>
  <rv s="1">
    <fb>3190369</fb>
    <v>13</v>
  </rv>
  <rv s="1">
    <fb>0.161</fb>
    <v>17</v>
  </rv>
  <rv s="1">
    <fb>0.26700000000000002</fb>
    <v>17</v>
  </rv>
  <rv s="1">
    <fb>0.91500000000000004</fb>
    <v>17</v>
  </rv>
  <rv s="1">
    <fb>5.7000000000000002E-2</fb>
    <v>17</v>
  </rv>
  <rv s="1">
    <fb>0.67599999999999993</fb>
    <v>17</v>
  </rv>
  <rv s="1">
    <fb>0.91799999999999993</fb>
    <v>17</v>
  </rv>
  <rv s="8">
    <v>#VALUE!</v>
    <v>en-US</v>
    <v>77850824-b07a-487a-af58-37f9949afc27</v>
    <v>536870912</v>
    <v>1</v>
    <v>162</v>
    <v>57</v>
    <v>Iowa</v>
    <v>9</v>
    <v>10</v>
    <v>Map</v>
    <v>11</v>
    <v>51</v>
    <v>US-IA</v>
    <v>649</v>
    <v>650</v>
    <v>651</v>
    <v>4</v>
    <v>Iowa is a state in the upper Midwestern region of the United States, bordered by the Mississippi River to the east and the Missouri River and Big Sioux River to the west. It is bordered by six states: Wisconsin to the northeast, Illinois to the east and southeast, Missouri to the south, Nebraska to the west, South Dakota to the northwest, and Minnesota to the north.</v>
    <v>652</v>
    <v>653</v>
    <v>654</v>
    <v>651</v>
    <v>657</v>
    <v>658</v>
    <v>659</v>
    <v>660</v>
    <v>661</v>
    <v>Iowa</v>
    <v>662</v>
    <v>663</v>
    <v>569</v>
    <v>664</v>
    <v>329</v>
    <v>190</v>
    <v>665</v>
    <v>23</v>
    <v>443</v>
    <v>666</v>
    <v>667</v>
    <v>668</v>
    <v>188</v>
    <v>335</v>
    <v>390</v>
    <v>224</v>
    <v>591</v>
    <v>669</v>
    <v>310</v>
    <v>Iowa</v>
    <v>mdp/vdpid/14987</v>
  </rv>
  <rv s="1">
    <fb>253348</fb>
    <v>13</v>
  </rv>
  <rv s="1">
    <fb>1727</fb>
    <v>13</v>
  </rv>
  <rv s="0">
    <v>536870912</v>
    <v>Cheyenne</v>
    <v>a690e71a-6bc8-a8dc-34d2-c7f6e8026d21</v>
    <v>en-US</v>
    <v>Map</v>
  </rv>
  <rv s="1">
    <fb>226865</fb>
    <v>13</v>
  </rv>
  <rv s="1">
    <fb>270600</fb>
    <v>13</v>
  </rv>
  <rv s="2">
    <v>22</v>
    <v>11</v>
    <v>169</v>
    <v>6</v>
    <v>0</v>
    <v>Image of Wyoming</v>
  </rv>
  <rv s="0">
    <v>805306368</v>
    <v>Mark Gordon (Governor)</v>
    <v>608fad8b-da2e-4675-9119-fd8812a3b598</v>
    <v>en-US</v>
    <v>Generic</v>
  </rv>
  <rv s="3">
    <v>31</v>
  </rv>
  <rv s="4">
    <v>https://www.bing.com/search?q=Wyoming+state&amp;form=skydnc</v>
    <v>Learn more on Bing</v>
  </rv>
  <rv s="1">
    <fb>789</fb>
    <v>15</v>
  </rv>
  <rv s="1">
    <fb>58840</fb>
    <v>15</v>
  </rv>
  <rv s="1">
    <fb>194800</fb>
    <v>15</v>
  </rv>
  <rv s="1">
    <fb>576851</fb>
    <v>13</v>
  </rv>
  <rv s="1">
    <fb>2.7000000000000003E-2</fb>
    <v>18</v>
  </rv>
  <rv s="1">
    <fb>0.01</fb>
    <v>17</v>
  </rv>
  <rv s="1">
    <fb>0.25700000000000001</fb>
    <v>17</v>
  </rv>
  <rv s="1">
    <fb>0.92299999999999993</fb>
    <v>17</v>
  </rv>
  <rv s="1">
    <fb>0.23699999999999999</fb>
    <v>17</v>
  </rv>
  <rv s="1">
    <fb>0.92700000000000005</fb>
    <v>17</v>
  </rv>
  <rv s="3">
    <v>32</v>
  </rv>
  <rv s="8">
    <v>#VALUE!</v>
    <v>en-US</v>
    <v>bff03ad6-2b7f-400b-a76e-eb9fc4a93961</v>
    <v>536870912</v>
    <v>1</v>
    <v>168</v>
    <v>57</v>
    <v>Wyoming</v>
    <v>9</v>
    <v>10</v>
    <v>Map</v>
    <v>11</v>
    <v>51</v>
    <v>US-WY</v>
    <v>671</v>
    <v>672</v>
    <v>673</v>
    <v>4</v>
    <v>Wyoming is a state in the Mountain West subregion of the Western United States. It is bordered by Montana to the north and northwest, South Dakota and Nebraska to the east, Idaho to the west, Utah to the southwest, and Colorado to the south. With a population of 576,851 in the 2020 United States census, Wyoming is the least populous state despite being the 10th largest by area, with the second-lowest population density after Alaska. The state capital and most populous city is Cheyenne, which had an estimated population of 63,957 in 2018.</v>
    <v>674</v>
    <v>675</v>
    <v>676</v>
    <v>673</v>
    <v>678</v>
    <v>679</v>
    <v>680</v>
    <v>681</v>
    <v>682</v>
    <v>Wyoming</v>
    <v>299</v>
    <v>683</v>
    <v>361</v>
    <v>470</v>
    <v>684</v>
    <v>685</v>
    <v>686</v>
    <v>22</v>
    <v>520</v>
    <v>687</v>
    <v>547</v>
    <v>643</v>
    <v>188</v>
    <v>411</v>
    <v>283</v>
    <v>688</v>
    <v>282</v>
    <v>689</v>
    <v>690</v>
    <v>Wyoming</v>
    <v>mdp/vdpid/36927</v>
  </rv>
  <rv s="1">
    <fb>28311</fb>
    <v>13</v>
  </rv>
  <rv s="1">
    <fb>3369</fb>
    <v>13</v>
  </rv>
  <rv s="0">
    <v>536870912</v>
    <v>Honolulu</v>
    <v>d731fc3c-d469-8636-dd36-2af83cf55145</v>
    <v>en-US</v>
    <v>Map</v>
  </rv>
  <rv s="1">
    <fb>450572</fb>
    <v>13</v>
  </rv>
  <rv s="1">
    <fb>537114</fb>
    <v>13</v>
  </rv>
  <rv s="2">
    <v>23</v>
    <v>11</v>
    <v>177</v>
    <v>6</v>
    <v>0</v>
    <v>Image of Hawaii</v>
  </rv>
  <rv s="0">
    <v>805306368</v>
    <v>David Ige (Governor)</v>
    <v>41a49a0f-3733-4e63-854c-aecc5a524ad4</v>
    <v>en-US</v>
    <v>Generic</v>
  </rv>
  <rv s="0">
    <v>805306368</v>
    <v>Josh Green (Lieutenant Governor)</v>
    <v>e8a1f48b-8616-45f1-b58d-b75ef6372200</v>
    <v>en-US</v>
    <v>Generic</v>
  </rv>
  <rv s="3">
    <v>33</v>
  </rv>
  <rv s="4">
    <v>https://www.bing.com/search?q=hawaii&amp;form=skydnc</v>
    <v>Learn more on Bing</v>
  </rv>
  <rv s="1">
    <fb>1438</fb>
    <v>15</v>
  </rv>
  <rv s="1">
    <fb>69515</fb>
    <v>15</v>
  </rv>
  <rv s="1">
    <fb>515300</fb>
    <v>15</v>
  </rv>
  <rv s="1">
    <fb>3.02</fb>
    <v>16</v>
  </rv>
  <rv s="1">
    <fb>1455271</fb>
    <v>13</v>
  </rv>
  <rv s="1">
    <fb>0.05</fb>
    <v>17</v>
  </rv>
  <rv s="1">
    <fb>0.16500000000000001</fb>
    <v>17</v>
  </rv>
  <rv s="1">
    <fb>0.373</fb>
    <v>17</v>
  </rv>
  <rv s="1">
    <fb>0.308</fb>
    <v>17</v>
  </rv>
  <rv s="1">
    <fb>2.6000000000000002E-2</fb>
    <v>17</v>
  </rv>
  <rv s="1">
    <fb>0.17699999999999999</fb>
    <v>17</v>
  </rv>
  <rv s="1">
    <fb>0.91</fb>
    <v>17</v>
  </rv>
  <rv s="1">
    <fb>0.61499999999999999</fb>
    <v>17</v>
  </rv>
  <rv s="3">
    <v>34</v>
  </rv>
  <rv s="8">
    <v>#VALUE!</v>
    <v>en-US</v>
    <v>b6f01eaf-aecf-44f6-b64d-1f6e982365c3</v>
    <v>536870912</v>
    <v>1</v>
    <v>174</v>
    <v>57</v>
    <v>Hawaii</v>
    <v>175</v>
    <v>176</v>
    <v>Map</v>
    <v>11</v>
    <v>51</v>
    <v>US-HI</v>
    <v>692</v>
    <v>693</v>
    <v>694</v>
    <v>4</v>
    <v>Hawaii is a state in the Western United States, about 2,000 miles from the U.S. mainland in the Pacific Ocean. It is the only U.S. state outside North America, the only state that is an archipelago, and the only state in the tropics.</v>
    <v>695</v>
    <v>696</v>
    <v>697</v>
    <v>694</v>
    <v>700</v>
    <v>701</v>
    <v>702</v>
    <v>703</v>
    <v>704</v>
    <v>Hawaii</v>
    <v>705</v>
    <v>706</v>
    <v>707</v>
    <v>708</v>
    <v>329</v>
    <v>709</v>
    <v>710</v>
    <v>711</v>
    <v>712</v>
    <v>713</v>
    <v>364</v>
    <v>714</v>
    <v>547</v>
    <v>216</v>
    <v>412</v>
    <v>278</v>
    <v>216</v>
    <v>665</v>
    <v>715</v>
    <v>Hawaii</v>
    <v>mdp/vdpid/13656</v>
  </rv>
  <rv s="1">
    <fb>255026</fb>
    <v>13</v>
  </rv>
  <rv s="1">
    <fb>19586</fb>
    <v>13</v>
  </rv>
  <rv s="0">
    <v>536870912</v>
    <v>Salem</v>
    <v>181e3c46-a4b5-41c5-a74f-486f15e8dc58</v>
    <v>en-US</v>
    <v>Map</v>
  </rv>
  <rv s="1">
    <fb>1533430</fb>
    <v>13</v>
  </rv>
  <rv s="1">
    <fb>1732786</fb>
    <v>13</v>
  </rv>
  <rv s="2">
    <v>24</v>
    <v>11</v>
    <v>183</v>
    <v>6</v>
    <v>0</v>
    <v>Image of Oregon</v>
  </rv>
  <rv s="0">
    <v>536870912</v>
    <v>Portland</v>
    <v>5658ef8a-9267-4851-b335-72bc82329a4e</v>
    <v>en-US</v>
    <v>Map</v>
  </rv>
  <rv s="0">
    <v>805306368</v>
    <v>Kate Brown (Governor)</v>
    <v>1bd51559-9143-a241-c142-af6270dab75e</v>
    <v>en-US</v>
    <v>Generic</v>
  </rv>
  <rv s="3">
    <v>35</v>
  </rv>
  <rv s="4">
    <v>https://www.bing.com/search?q=oregon&amp;form=skydnc</v>
    <v>Learn more on Bing</v>
  </rv>
  <rv s="1">
    <fb>907</fb>
    <v>15</v>
  </rv>
  <rv s="1">
    <fb>51243</fb>
    <v>15</v>
  </rv>
  <rv s="1">
    <fb>237300</fb>
    <v>15</v>
  </rv>
  <rv s="1">
    <fb>2.5099999999999998</fb>
    <v>16</v>
  </rv>
  <rv s="1">
    <fb>4237256</fb>
    <v>13</v>
  </rv>
  <rv s="1">
    <fb>0.16399999999999998</fb>
    <v>17</v>
  </rv>
  <rv s="1">
    <fb>1.8000000000000002E-2</fb>
    <v>18</v>
  </rv>
  <rv s="1">
    <fb>4.4000000000000004E-2</fb>
    <v>17</v>
  </rv>
  <rv s="1">
    <fb>0.621</fb>
    <v>17</v>
  </rv>
  <rv s="1">
    <fb>0.10199999999999999</fb>
    <v>17</v>
  </rv>
  <rv s="1">
    <fb>3.7000000000000005E-2</fb>
    <v>17</v>
  </rv>
  <rv s="1">
    <fb>0.214</fb>
    <v>17</v>
  </rv>
  <rv s="1">
    <fb>0.87599999999999989</fb>
    <v>17</v>
  </rv>
  <rv s="8">
    <v>#VALUE!</v>
    <v>en-US</v>
    <v>cacd36fd-7c62-43e2-a632-64a2a1811933</v>
    <v>536870912</v>
    <v>1</v>
    <v>182</v>
    <v>57</v>
    <v>Oregon</v>
    <v>9</v>
    <v>10</v>
    <v>Map</v>
    <v>11</v>
    <v>51</v>
    <v>US-OR</v>
    <v>717</v>
    <v>718</v>
    <v>719</v>
    <v>4</v>
    <v>Oregon is a state in the Pacific Northwest region of the United States. Oregon is a part of the Western United States, with the Columbia River delineating much of Oregon's northern boundary with Washington, while the Snake River delineates much of its eastern boundary with Idaho. The 42° north parallel delineates the southern boundary with California and Nevada. The western boundary is formed by the Pacific Ocean.</v>
    <v>720</v>
    <v>721</v>
    <v>722</v>
    <v>723</v>
    <v>725</v>
    <v>726</v>
    <v>727</v>
    <v>728</v>
    <v>729</v>
    <v>Oregon</v>
    <v>730</v>
    <v>731</v>
    <v>222</v>
    <v>732</v>
    <v>733</v>
    <v>734</v>
    <v>710</v>
    <v>283</v>
    <v>547</v>
    <v>332</v>
    <v>545</v>
    <v>735</v>
    <v>587</v>
    <v>736</v>
    <v>737</v>
    <v>738</v>
    <v>667</v>
    <v>739</v>
    <v>423</v>
    <v>Oregon</v>
    <v>mdp/vdpid/24561</v>
  </rv>
  <rv s="1">
    <fb>183108</fb>
    <v>13</v>
  </rv>
  <rv s="1">
    <fb>3981</fb>
    <v>13</v>
  </rv>
  <rv s="0">
    <v>536870912</v>
    <v>Bismarck</v>
    <v>9fa1be97-4895-ee5c-303c-a38472229e49</v>
    <v>en-US</v>
    <v>Map</v>
  </rv>
  <rv s="1">
    <fb>299638</fb>
    <v>13</v>
  </rv>
  <rv s="1">
    <fb>368624</fb>
    <v>13</v>
  </rv>
  <rv s="2">
    <v>25</v>
    <v>11</v>
    <v>189</v>
    <v>6</v>
    <v>0</v>
    <v>Image of North Dakota</v>
  </rv>
  <rv s="0">
    <v>536870912</v>
    <v>Fargo</v>
    <v>4886dae3-b8ea-4b19-b601-d775aa06fa2d</v>
    <v>en-US</v>
    <v>Map</v>
  </rv>
  <rv s="0">
    <v>805306368</v>
    <v>Doug Burgum (Governor)</v>
    <v>bb103f6f-7e47-352a-494f-2d7f17bb6a39</v>
    <v>en-US</v>
    <v>Generic</v>
  </rv>
  <rv s="0">
    <v>805306368</v>
    <v>Brent Sanford (Lieutenant Governor)</v>
    <v>2c948007-4638-5ac4-8fdc-8f0ce5cb9c42</v>
    <v>en-US</v>
    <v>Generic</v>
  </rv>
  <rv s="3">
    <v>36</v>
  </rv>
  <rv s="4">
    <v>https://www.bing.com/search?q=north+dakota&amp;form=skydnc</v>
    <v>Learn more on Bing</v>
  </rv>
  <rv s="1">
    <fb>709</fb>
    <v>15</v>
  </rv>
  <rv s="1">
    <fb>57181</fb>
    <v>15</v>
  </rv>
  <rv s="1">
    <fb>153800</fb>
    <v>15</v>
  </rv>
  <rv s="1">
    <fb>2.3199999999999998</fb>
    <v>16</v>
  </rv>
  <rv s="1">
    <fb>779094</fb>
    <v>13</v>
  </rv>
  <rv s="1">
    <fb>5.5E-2</fb>
    <v>18</v>
  </rv>
  <rv s="1">
    <fb>0.27699999999999997</fb>
    <v>17</v>
  </rv>
  <rv s="1">
    <fb>3.2000000000000001E-2</fb>
    <v>17</v>
  </rv>
  <rv s="1">
    <fb>0.91700000000000004</fb>
    <v>17</v>
  </rv>
  <rv s="1">
    <fb>0.69299999999999995</fb>
    <v>17</v>
  </rv>
  <rv s="8">
    <v>#VALUE!</v>
    <v>en-US</v>
    <v>77fbc744-3efe-4aa9-9e8e-f8034f06b941</v>
    <v>536870912</v>
    <v>1</v>
    <v>188</v>
    <v>57</v>
    <v>North Dakota</v>
    <v>9</v>
    <v>10</v>
    <v>Map</v>
    <v>11</v>
    <v>51</v>
    <v>US-ND</v>
    <v>741</v>
    <v>742</v>
    <v>743</v>
    <v>4</v>
    <v>North Dakota is a U.S. state in the Upper Midwest, named after the indigenous Dakota Sioux. It is bordered by the Canadian provinces of Saskatchewan and Manitoba to the north and by the U.S. states of Minnesota to the east, South Dakota to the south, and Montana to the west. North Dakota is part of the Great Plains region, characterized by broad prairies, steppe, temperate savanna, badlands, and farmland. It is believed to host the geographic center of North America, Rugby, and is home to the tallest artificial structure in the Western Hemisphere, the KVLY-TV mast.</v>
    <v>744</v>
    <v>745</v>
    <v>746</v>
    <v>747</v>
    <v>750</v>
    <v>751</v>
    <v>752</v>
    <v>753</v>
    <v>754</v>
    <v>North Dakota</v>
    <v>755</v>
    <v>756</v>
    <v>545</v>
    <v>565</v>
    <v>757</v>
    <v>22</v>
    <v>758</v>
    <v>190</v>
    <v>759</v>
    <v>760</v>
    <v>23</v>
    <v>761</v>
    <v>188</v>
    <v>222</v>
    <v>283</v>
    <v>412</v>
    <v>642</v>
    <v>279</v>
    <v>452</v>
    <v>North Dakota</v>
    <v>mdp/vdpid/23624</v>
  </rv>
  <rv s="1">
    <fb>181195</fb>
    <v>13</v>
  </rv>
  <rv s="1">
    <fb>12092</fb>
    <v>13</v>
  </rv>
  <rv s="0">
    <v>536870912</v>
    <v>Oklahoma City</v>
    <v>59d212a0-2f5f-4681-a7a0-a8a6e25853e1</v>
    <v>en-US</v>
    <v>Map</v>
  </rv>
  <rv s="1">
    <fb>1455321</fb>
    <v>13</v>
  </rv>
  <rv s="1">
    <fb>1721045</fb>
    <v>13</v>
  </rv>
  <rv s="2">
    <v>26</v>
    <v>11</v>
    <v>195</v>
    <v>6</v>
    <v>0</v>
    <v>Image of Oklahoma</v>
  </rv>
  <rv s="0">
    <v>805306368</v>
    <v>Kevin Stitt (Governor)</v>
    <v>50460cc8-b10e-ddcd-8554-9a0e8a8aa526</v>
    <v>en-US</v>
    <v>Generic</v>
  </rv>
  <rv s="3">
    <v>37</v>
  </rv>
  <rv s="4">
    <v>https://www.bing.com/search?q=oklahoma&amp;form=skydnc</v>
    <v>Learn more on Bing</v>
  </rv>
  <rv s="1">
    <fb>727</fb>
    <v>15</v>
  </rv>
  <rv s="1">
    <fb>46879</fb>
    <v>15</v>
  </rv>
  <rv s="1">
    <fb>117900</fb>
    <v>15</v>
  </rv>
  <rv s="1">
    <fb>2.57</fb>
    <v>16</v>
  </rv>
  <rv s="1">
    <fb>3959353</fb>
    <v>13</v>
  </rv>
  <rv s="1">
    <fb>9.0999999999999998E-2</fb>
    <v>18</v>
  </rv>
  <rv s="1">
    <fb>0.24100000000000002</fb>
    <v>17</v>
  </rv>
  <rv s="1">
    <fb>7.8E-2</fb>
    <v>17</v>
  </rv>
  <rv s="1">
    <fb>0.86900000000000011</fb>
    <v>17</v>
  </rv>
  <rv s="1">
    <fb>0.10099999999999999</fb>
    <v>17</v>
  </rv>
  <rv s="1">
    <fb>0.61099999999999999</fb>
    <v>17</v>
  </rv>
  <rv s="1">
    <fb>0.113</fb>
    <v>17</v>
  </rv>
  <rv s="1">
    <fb>0.24600000000000002</fb>
    <v>17</v>
  </rv>
  <rv s="1">
    <fb>6.9000000000000006E-2</fb>
    <v>17</v>
  </rv>
  <rv s="1">
    <fb>0.748</fb>
    <v>17</v>
  </rv>
  <rv s="8">
    <v>#VALUE!</v>
    <v>en-US</v>
    <v>cbcf556f-952a-4665-bb95-0500b27f9976</v>
    <v>536870912</v>
    <v>1</v>
    <v>194</v>
    <v>57</v>
    <v>Oklahoma</v>
    <v>9</v>
    <v>10</v>
    <v>Map</v>
    <v>11</v>
    <v>51</v>
    <v>US-OK</v>
    <v>763</v>
    <v>764</v>
    <v>765</v>
    <v>4</v>
    <v>Oklahoma is a state in the South Central region of the United States, bordered by the state of Texas on the south and west, Kansas on the north, Missouri on the northeast, Arkansas on the east, New Mexico on the west, and Colorado on the northwest. Partially in the western extreme of the Upland South, it is the 20th-most extensive and the 28th-most populous of the 50 United States. Its residents are known as Oklahomans and its capital and largest city is Oklahoma City. The state's name is derived from the Choctaw words okla, 'people' and humma, which translates as 'red'. Oklahoma is also known informally by its nickname, "The Sooner State", in reference to the Sooners, settlers who staked their claims in the Unassigned Lands before the Indian Appropriations Act of 1889 authorized the Land Rush of 1889.</v>
    <v>766</v>
    <v>767</v>
    <v>768</v>
    <v>765</v>
    <v>770</v>
    <v>771</v>
    <v>772</v>
    <v>773</v>
    <v>774</v>
    <v>Oklahoma</v>
    <v>775</v>
    <v>776</v>
    <v>255</v>
    <v>214</v>
    <v>777</v>
    <v>365</v>
    <v>778</v>
    <v>779</v>
    <v>595</v>
    <v>780</v>
    <v>781</v>
    <v>782</v>
    <v>17</v>
    <v>783</v>
    <v>192</v>
    <v>784</v>
    <v>785</v>
    <v>786</v>
    <v>310</v>
    <v>Oklahoma</v>
    <v>mdp/vdpid/24293</v>
  </rv>
  <rv s="1">
    <fb>381154</fb>
    <v>13</v>
  </rv>
  <rv s="1">
    <fb>4781</fb>
    <v>13</v>
  </rv>
  <rv s="0">
    <v>536870912</v>
    <v>Helena</v>
    <v>097df9b7-6962-dbe8-2072-661fa4996ede</v>
    <v>en-US</v>
    <v>Map</v>
  </rv>
  <rv s="1">
    <fb>409394</fb>
    <v>13</v>
  </rv>
  <rv s="1">
    <fb>497756</fb>
    <v>13</v>
  </rv>
  <rv s="2">
    <v>27</v>
    <v>11</v>
    <v>201</v>
    <v>6</v>
    <v>0</v>
    <v>Image of Montana</v>
  </rv>
  <rv s="0">
    <v>536870912</v>
    <v>Billings</v>
    <v>c0f552c6-eaaf-4d0b-806d-6017c2034bbb</v>
    <v>en-US</v>
    <v>Map</v>
  </rv>
  <rv s="0">
    <v>805306368</v>
    <v>Greg Gianforte (Governor)</v>
    <v>d6243525-cd8a-23f1-fe91-bca377dc4fe8</v>
    <v>en-US</v>
    <v>Generic</v>
  </rv>
  <rv s="3">
    <v>38</v>
  </rv>
  <rv s="4">
    <v>https://www.bing.com/search?q=montana&amp;form=skydnc</v>
    <v>Learn more on Bing</v>
  </rv>
  <rv s="1">
    <fb>711</fb>
    <v>15</v>
  </rv>
  <rv s="1">
    <fb>47169</fb>
    <v>15</v>
  </rv>
  <rv s="1">
    <fb>193500</fb>
    <v>15</v>
  </rv>
  <rv s="1">
    <fb>2.41</fb>
    <v>16</v>
  </rv>
  <rv s="1">
    <fb>1084225</fb>
    <v>13</v>
  </rv>
  <rv s="1">
    <fb>0.17199999999999999</fb>
    <v>17</v>
  </rv>
  <rv s="1">
    <fb>6.6000000000000003E-2</fb>
    <v>18</v>
  </rv>
  <rv s="1">
    <fb>0.29499999999999998</fb>
    <v>17</v>
  </rv>
  <rv s="1">
    <fb>0.92799999999999994</fb>
    <v>17</v>
  </rv>
  <rv s="1">
    <fb>0.63600000000000001</fb>
    <v>17</v>
  </rv>
  <rv s="1">
    <fb>0.21899999999999997</fb>
    <v>17</v>
  </rv>
  <rv s="8">
    <v>#VALUE!</v>
    <v>en-US</v>
    <v>447d6cd5-53f6-4c8f-bf6c-9ff228415c3b</v>
    <v>536870912</v>
    <v>1</v>
    <v>200</v>
    <v>57</v>
    <v>Montana</v>
    <v>9</v>
    <v>10</v>
    <v>Map</v>
    <v>11</v>
    <v>51</v>
    <v>US-MT</v>
    <v>788</v>
    <v>789</v>
    <v>790</v>
    <v>4</v>
    <v>Montana is a state in the Mountain West division of the Western United States. It is bordered by Idaho to the west, North Dakota and South Dakota to the east, Wyoming to the south, and the Canadian provinces of Alberta, British Columbia, and Saskatchewan to the north. It is the fourth-largest state by area, the eighth-least populous state, and the third-least densely populated state. Its state capital is Helena, while the largest city is Billings. The western half of Montana contains numerous mountain ranges, while the eastern half is characterized by western prairie terrain and badlands, with smaller mountain ranges found throughout the state. The state has a reputation for a libertarian bent in popular opinion and policy.</v>
    <v>791</v>
    <v>792</v>
    <v>793</v>
    <v>794</v>
    <v>796</v>
    <v>797</v>
    <v>798</v>
    <v>799</v>
    <v>800</v>
    <v>Montana</v>
    <v>801</v>
    <v>802</v>
    <v>211</v>
    <v>803</v>
    <v>804</v>
    <v>418</v>
    <v>805</v>
    <v>612</v>
    <v>283</v>
    <v>806</v>
    <v>520</v>
    <v>807</v>
    <v>188</v>
    <v>497</v>
    <v>160</v>
    <v>808</v>
    <v>192</v>
    <v>617</v>
    <v>690</v>
    <v>Montana</v>
    <v>mdp/vdpid/21789</v>
  </rv>
  <rv s="1">
    <fb>149998</fb>
    <v>13</v>
  </rv>
  <rv s="1">
    <fb>22603</fb>
    <v>13</v>
  </rv>
  <rv s="0">
    <v>536870912</v>
    <v>Springfield</v>
    <v>dc562bf8-bf83-4505-8a1b-0bdb5bd605f8</v>
    <v>en-US</v>
    <v>Map</v>
  </rv>
  <rv s="1">
    <fb>4786388</fb>
    <v>13</v>
  </rv>
  <rv s="1">
    <fb>5326970</fb>
    <v>13</v>
  </rv>
  <rv s="2">
    <v>28</v>
    <v>11</v>
    <v>206</v>
    <v>6</v>
    <v>0</v>
    <v>Image of Illinois</v>
  </rv>
  <rv s="0">
    <v>536870912</v>
    <v>Chicago</v>
    <v>28deeb39-ca49-4bd4-913b-929b1de4b25b</v>
    <v>en-US</v>
    <v>Map</v>
  </rv>
  <rv s="0">
    <v>805306368</v>
    <v>J.B. Pritzker (Governor)</v>
    <v>b759cb46-ad88-1a31-2b59-96119b3d5661</v>
    <v>en-US</v>
    <v>Generic</v>
  </rv>
  <rv s="0">
    <v>805306368</v>
    <v>Juliana Stratton (Lieutenant Governor)</v>
    <v>b1e39d21-a189-eb04-4b28-4942fe9dcb39</v>
    <v>en-US</v>
    <v>Generic</v>
  </rv>
  <rv s="3">
    <v>39</v>
  </rv>
  <rv s="4">
    <v>https://www.bing.com/search?q=illinois&amp;form=skydnc</v>
    <v>Learn more on Bing</v>
  </rv>
  <rv s="1">
    <fb>57574</fb>
    <v>15</v>
  </rv>
  <rv s="1">
    <fb>12812508</fb>
    <v>13</v>
  </rv>
  <rv s="1">
    <fb>-2E-3</fb>
    <v>17</v>
  </rv>
  <rv s="1">
    <fb>0.32299999999999995</fb>
    <v>17</v>
  </rv>
  <rv s="1">
    <fb>0.14000000000000001</fb>
    <v>17</v>
  </rv>
  <rv s="1">
    <fb>0.879</fb>
    <v>17</v>
  </rv>
  <rv s="1">
    <fb>0.16899999999999998</fb>
    <v>17</v>
  </rv>
  <rv s="1">
    <fb>0.65599999999999992</fb>
    <v>17</v>
  </rv>
  <rv s="1">
    <fb>0.77300000000000002</fb>
    <v>17</v>
  </rv>
  <rv s="8">
    <v>#VALUE!</v>
    <v>en-US</v>
    <v>4131acb8-628a-4241-8920-ca79eab9dade</v>
    <v>536870912</v>
    <v>1</v>
    <v>205</v>
    <v>57</v>
    <v>Illinois</v>
    <v>9</v>
    <v>10</v>
    <v>Map</v>
    <v>11</v>
    <v>51</v>
    <v>US-IL</v>
    <v>810</v>
    <v>811</v>
    <v>812</v>
    <v>4</v>
    <v>Illinois is a state in the Midwestern United States. The Great Lakes are to its northeast and the Mississippi River to its west. Its largest metropolitan areas are Chicago, and the Metro East section, of Greater St. Louis. Other metropolitan areas include Peoria and Rockford, as well as Springfield, its capital. Of the fifty U.S. states, Illinois has the fifth-largest gross domestic product, the sixth-largest population, and the 25th-largest land area.</v>
    <v>813</v>
    <v>814</v>
    <v>815</v>
    <v>816</v>
    <v>819</v>
    <v>820</v>
    <v>727</v>
    <v>821</v>
    <v>14</v>
    <v>Illinois</v>
    <v>178</v>
    <v>822</v>
    <v>823</v>
    <v>565</v>
    <v>151</v>
    <v>388</v>
    <v>824</v>
    <v>214</v>
    <v>825</v>
    <v>826</v>
    <v>827</v>
    <v>828</v>
    <v>188</v>
    <v>307</v>
    <v>180</v>
    <v>412</v>
    <v>421</v>
    <v>829</v>
    <v>310</v>
    <v>Illinois</v>
    <v>mdp/vdpid/14808</v>
  </rv>
  <rv s="1">
    <fb>135382</fb>
    <v>13</v>
  </rv>
  <rv s="1">
    <fb>14503</fb>
    <v>13</v>
  </rv>
  <rv s="0">
    <v>536870912</v>
    <v>Baton Rouge</v>
    <v>dc17dbc5-08e4-4782-8f58-e5ce764122b6</v>
    <v>en-US</v>
    <v>Map</v>
  </rv>
  <rv s="1">
    <fb>1727919</fb>
    <v>13</v>
  </rv>
  <rv s="1">
    <fb>2036975</fb>
    <v>13</v>
  </rv>
  <rv s="2">
    <v>29</v>
    <v>11</v>
    <v>212</v>
    <v>6</v>
    <v>0</v>
    <v>Image of Louisiana</v>
  </rv>
  <rv s="0">
    <v>536870912</v>
    <v>Lafayette</v>
    <v>d29b4ba5-3741-4b6a-9a84-ed632fa88f1b</v>
    <v>en-US</v>
    <v>Map</v>
  </rv>
  <rv s="0">
    <v>805306368</v>
    <v>John Bel Edwards (Governor)</v>
    <v>9c6fb294-df9b-7d01-52df-918fbc1580d0</v>
    <v>en-US</v>
    <v>Generic</v>
  </rv>
  <rv s="0">
    <v>805306368</v>
    <v>Billy Nungesser (Lieutenant Governor)</v>
    <v>edba98a9-8f96-5d5f-2a33-d387284d930d</v>
    <v>en-US</v>
    <v>Generic</v>
  </rv>
  <rv s="3">
    <v>40</v>
  </rv>
  <rv s="4">
    <v>https://www.bing.com/search?q=louisiana&amp;form=skydnc</v>
    <v>Learn more on Bing</v>
  </rv>
  <rv s="1">
    <fb>788</fb>
    <v>15</v>
  </rv>
  <rv s="1">
    <fb>45047</fb>
    <v>15</v>
  </rv>
  <rv s="1">
    <fb>144100</fb>
    <v>15</v>
  </rv>
  <rv s="1">
    <fb>2.6</fb>
    <v>16</v>
  </rv>
  <rv s="1">
    <fb>4657757</fb>
    <v>13</v>
  </rv>
  <rv s="1">
    <fb>3.3000000000000002E-2</fb>
    <v>17</v>
  </rv>
  <rv s="1">
    <fb>8.0000000000000002E-3</fb>
    <v>18</v>
  </rv>
  <rv s="1">
    <fb>0.32500000000000001</fb>
    <v>17</v>
  </rv>
  <rv s="1">
    <fb>0.83400000000000007</fb>
    <v>17</v>
  </rv>
  <rv s="1">
    <fb>0.60399999999999998</fb>
    <v>17</v>
  </rv>
  <rv s="1">
    <fb>0.11</fb>
    <v>17</v>
  </rv>
  <rv s="1">
    <fb>0.23899999999999999</fb>
    <v>17</v>
  </rv>
  <rv s="1">
    <fb>6.7000000000000004E-2</fb>
    <v>17</v>
  </rv>
  <rv s="8">
    <v>#VALUE!</v>
    <v>en-US</v>
    <v>0ca1e87f-e2f6-43fb-8deb-d22bd09a9cae</v>
    <v>536870912</v>
    <v>1</v>
    <v>211</v>
    <v>57</v>
    <v>Louisiana</v>
    <v>9</v>
    <v>10</v>
    <v>Map</v>
    <v>11</v>
    <v>51</v>
    <v>US-LA</v>
    <v>831</v>
    <v>832</v>
    <v>833</v>
    <v>4</v>
    <v>Louisiana is a state in the Deep South and South Central regions of the United States. It is bordered by the state of Texas to the west, Arkansas to the north, Mississippi to the east, and the Gulf of Mexico to the south; a large part of its eastern boundary is demarcated by the Mississippi River. Of the 50 U.S. states, it ranks 20th in land area and the 25th in population, with roughly 4.6 million residents. Reflecting its French heritage, Louisiana is the only U.S. state with political subdivisions termed parishes, which are equivalent to counties, making it one of only two U.S. states not subdivided into counties. The state's capital is Baton Rouge, and its largest city is New Orleans, with a population of roughly 383,000 people.</v>
    <v>834</v>
    <v>835</v>
    <v>836</v>
    <v>837</v>
    <v>840</v>
    <v>841</v>
    <v>842</v>
    <v>843</v>
    <v>844</v>
    <v>Louisiana</v>
    <v>845</v>
    <v>846</v>
    <v>847</v>
    <v>825</v>
    <v>848</v>
    <v>390</v>
    <v>185</v>
    <v>849</v>
    <v>327</v>
    <v>850</v>
    <v>707</v>
    <v>851</v>
    <v>188</v>
    <v>852</v>
    <v>25</v>
    <v>853</v>
    <v>854</v>
    <v>363</v>
    <v>310</v>
    <v>Louisiana</v>
    <v>mdp/vdpid/19283</v>
  </rv>
  <rv s="1">
    <fb>14357</fb>
    <v>13</v>
  </rv>
  <rv s="1">
    <fb>5504</fb>
    <v>13</v>
  </rv>
  <rv s="0">
    <v>536870912</v>
    <v>Hartford</v>
    <v>b8b8ebf2-e2da-483f-8643-880dd55aad13</v>
    <v>en-US</v>
    <v>Map</v>
  </rv>
  <rv s="1">
    <fb>1352583</fb>
    <v>13</v>
  </rv>
  <rv s="1">
    <fb>1499116</fb>
    <v>13</v>
  </rv>
  <rv s="2">
    <v>30</v>
    <v>11</v>
    <v>218</v>
    <v>6</v>
    <v>0</v>
    <v>Image of Connecticut</v>
  </rv>
  <rv s="0">
    <v>536870912</v>
    <v>Bridgeport</v>
    <v>a8869591-489d-40ba-b80b-b6d1e6c19391</v>
    <v>en-US</v>
    <v>Map</v>
  </rv>
  <rv s="0">
    <v>805306368</v>
    <v>Ned Lamont (Governor)</v>
    <v>3685f682-77d1-4823-3b8f-bcb46698ef70</v>
    <v>en-US</v>
    <v>Generic</v>
  </rv>
  <rv s="0">
    <v>805306368</v>
    <v>Susan Bysiewicz (Lieutenant Governor)</v>
    <v>e8219547-8f75-e4f3-3f07-7b5df6eb7c4c</v>
    <v>en-US</v>
    <v>Generic</v>
  </rv>
  <rv s="3">
    <v>41</v>
  </rv>
  <rv s="4">
    <v>https://www.bing.com/search?q=connecticut&amp;form=skydnc</v>
    <v>Learn more on Bing</v>
  </rv>
  <rv s="1">
    <fb>1075</fb>
    <v>15</v>
  </rv>
  <rv s="1">
    <fb>70331</fb>
    <v>15</v>
  </rv>
  <rv s="1">
    <fb>270500</fb>
    <v>15</v>
  </rv>
  <rv s="1">
    <fb>3605944</fb>
    <v>13</v>
  </rv>
  <rv s="1">
    <fb>0.376</fb>
    <v>17</v>
  </rv>
  <rv s="1">
    <fb>0.11599999999999999</fb>
    <v>17</v>
  </rv>
  <rv s="1">
    <fb>0.13900000000000001</fb>
    <v>17</v>
  </rv>
  <rv s="1">
    <fb>0.89900000000000002</fb>
    <v>17</v>
  </rv>
  <rv s="1">
    <fb>0.67200000000000004</fb>
    <v>17</v>
  </rv>
  <rv s="1">
    <fb>0.80799999999999994</fb>
    <v>17</v>
  </rv>
  <rv s="8">
    <v>#VALUE!</v>
    <v>en-US</v>
    <v>b3ca6523-435e-4a3b-8f78-1ad900a52cf8</v>
    <v>536870912</v>
    <v>1</v>
    <v>217</v>
    <v>57</v>
    <v>Connecticut</v>
    <v>9</v>
    <v>10</v>
    <v>Map</v>
    <v>11</v>
    <v>51</v>
    <v>US-CT</v>
    <v>856</v>
    <v>857</v>
    <v>858</v>
    <v>4</v>
    <v>Connecticut is the southernmost state in the New England region of the Northeastern United States. As of the 2020 United States census, Connecticut was home to over 3.6 million residents, its highest decennial count ever, growing every decade since 1790.</v>
    <v>859</v>
    <v>860</v>
    <v>861</v>
    <v>862</v>
    <v>865</v>
    <v>866</v>
    <v>867</v>
    <v>868</v>
    <v>869</v>
    <v>Connecticut</v>
    <v>775</v>
    <v>870</v>
    <v>188</v>
    <v>588</v>
    <v>329</v>
    <v>255</v>
    <v>871</v>
    <v>872</v>
    <v>873</v>
    <v>874</v>
    <v>328</v>
    <v>875</v>
    <v>188</v>
    <v>307</v>
    <v>365</v>
    <v>191</v>
    <v>305</v>
    <v>876</v>
    <v>32</v>
    <v>Connecticut</v>
    <v>mdp/vdpid/7798</v>
  </rv>
  <rv s="1">
    <fb>295234</fb>
    <v>13</v>
  </rv>
  <rv s="1">
    <fb>35578</fb>
    <v>13</v>
  </rv>
  <rv s="0">
    <v>536870912</v>
    <v>Phoenix</v>
    <v>b06044c3-41e1-4e2a-bba7-27a29bba8ea9</v>
    <v>en-US</v>
    <v>Map</v>
  </rv>
  <rv s="1">
    <fb>2412212</fb>
    <v>13</v>
  </rv>
  <rv s="1">
    <fb>2961003</fb>
    <v>13</v>
  </rv>
  <rv s="2">
    <v>31</v>
    <v>11</v>
    <v>223</v>
    <v>6</v>
    <v>0</v>
    <v>Image of Arizona</v>
  </rv>
  <rv s="0">
    <v>805306368</v>
    <v>Mark Kelly (Minister)</v>
    <v>7378c94d-66d6-3a6c-42fd-639c9bfc1491</v>
    <v>en-US</v>
    <v>Generic</v>
  </rv>
  <rv s="0">
    <v>805306368</v>
    <v>Doug Ducey (Governor)</v>
    <v>8290af19-7394-be41-3198-8d5193c13333</v>
    <v>en-US</v>
    <v>Generic</v>
  </rv>
  <rv s="3">
    <v>42</v>
  </rv>
  <rv s="4">
    <v>https://www.bing.com/search?q=arizona&amp;form=skydnc</v>
    <v>Learn more on Bing</v>
  </rv>
  <rv s="1">
    <fb>913</fb>
    <v>15</v>
  </rv>
  <rv s="1">
    <fb>50255</fb>
    <v>15</v>
  </rv>
  <rv s="1">
    <fb>167500</fb>
    <v>15</v>
  </rv>
  <rv s="1">
    <fb>2.69</fb>
    <v>16</v>
  </rv>
  <rv s="1">
    <fb>7151502</fb>
    <v>13</v>
  </rv>
  <rv s="1">
    <fb>5.2999999999999999E-2</fb>
    <v>18</v>
  </rv>
  <rv s="1">
    <fb>0.27500000000000002</fb>
    <v>17</v>
  </rv>
  <rv s="1">
    <fb>0.13500000000000001</fb>
    <v>17</v>
  </rv>
  <rv s="1">
    <fb>0.86</fb>
    <v>17</v>
  </rv>
  <rv s="1">
    <fb>0.307</fb>
    <v>17</v>
  </rv>
  <rv s="1">
    <fb>0.59299999999999997</fb>
    <v>17</v>
  </rv>
  <rv s="1">
    <fb>3.0000000000000001E-3</fb>
    <v>17</v>
  </rv>
  <rv s="1">
    <fb>8.199999999999999E-2</fb>
    <v>17</v>
  </rv>
  <rv s="1">
    <fb>0.23800000000000002</fb>
    <v>17</v>
  </rv>
  <rv s="1">
    <fb>0.83499999999999996</fb>
    <v>17</v>
  </rv>
  <rv s="8">
    <v>#VALUE!</v>
    <v>en-US</v>
    <v>bf973f46-5962-4997-a7ba-a05f1aa2a9f9</v>
    <v>536870912</v>
    <v>1</v>
    <v>222</v>
    <v>57</v>
    <v>Arizona</v>
    <v>9</v>
    <v>10</v>
    <v>Map</v>
    <v>11</v>
    <v>51</v>
    <v>US-AZ</v>
    <v>878</v>
    <v>879</v>
    <v>880</v>
    <v>4</v>
    <v>Arizona is a state in the Southwestern United States. It is the 6th-largest and the 14th-most-populous of the 50 states. Its capital and largest city is Phoenix. Arizona is part of the Four Corners region with Utah to the north, Colorado to the northeast, and New Mexico to the east; its other neighboring states are Nevada to the northwest, California to the west and the Mexican states of Sonora and Baja California to the south and southwest.</v>
    <v>881</v>
    <v>882</v>
    <v>883</v>
    <v>880</v>
    <v>886</v>
    <v>887</v>
    <v>888</v>
    <v>889</v>
    <v>890</v>
    <v>Arizona</v>
    <v>891</v>
    <v>892</v>
    <v>244</v>
    <v>732</v>
    <v>893</v>
    <v>615</v>
    <v>894</v>
    <v>387</v>
    <v>895</v>
    <v>896</v>
    <v>897</v>
    <v>898</v>
    <v>899</v>
    <v>900</v>
    <v>160</v>
    <v>901</v>
    <v>591</v>
    <v>902</v>
    <v>690</v>
    <v>Arizona</v>
    <v>mdp/vdpid/1945</v>
  </rv>
  <rv s="1">
    <fb>170304</fb>
    <v>13</v>
  </rv>
  <rv s="1">
    <fb>116240</fb>
    <v>13</v>
  </rv>
  <rv s="0">
    <v>536870912</v>
    <v>Tallahassee</v>
    <v>fe8036d9-2764-4483-9405-f07a59b69915</v>
    <v>en-US</v>
    <v>Map</v>
  </rv>
  <rv s="1">
    <fb>7300494</fb>
    <v>13</v>
  </rv>
  <rv s="1">
    <fb>9301642</fb>
    <v>13</v>
  </rv>
  <rv s="2">
    <v>32</v>
    <v>11</v>
    <v>229</v>
    <v>6</v>
    <v>0</v>
    <v>Image of Florida</v>
  </rv>
  <rv s="0">
    <v>536870912</v>
    <v>Jacksonville</v>
    <v>8bd6021b-ea7f-4470-a29b-042b1c82e07f</v>
    <v>en-US</v>
    <v>Map</v>
  </rv>
  <rv s="0">
    <v>805306368</v>
    <v>Ron DeSantis (Governor)</v>
    <v>1ed346c3-9ad7-8e78-ae55-5ed54b15749a</v>
    <v>en-US</v>
    <v>Generic</v>
  </rv>
  <rv s="3">
    <v>43</v>
  </rv>
  <rv s="4">
    <v>https://www.bing.com/search?q=florida&amp;form=skydnc</v>
    <v>Learn more on Bing</v>
  </rv>
  <rv s="1">
    <fb>1002</fb>
    <v>15</v>
  </rv>
  <rv s="1">
    <fb>47507</fb>
    <v>15</v>
  </rv>
  <rv s="1">
    <fb>159000</fb>
    <v>15</v>
  </rv>
  <rv s="1">
    <fb>21538187</fb>
    <v>13</v>
  </rv>
  <rv s="1">
    <fb>0.19399999999999998</fb>
    <v>17</v>
  </rv>
  <rv s="1">
    <fb>0.27300000000000002</fb>
    <v>17</v>
  </rv>
  <rv s="1">
    <fb>0.16800000000000001</fb>
    <v>17</v>
  </rv>
  <rv s="1">
    <fb>0.245</fb>
    <v>17</v>
  </rv>
  <rv s="1">
    <fb>0.58799999999999997</fb>
    <v>17</v>
  </rv>
  <rv s="1">
    <fb>0.20300000000000001</fb>
    <v>17</v>
  </rv>
  <rv s="1">
    <fb>0.77700000000000002</fb>
    <v>17</v>
  </rv>
  <rv s="8">
    <v>#VALUE!</v>
    <v>en-US</v>
    <v>5fece3f4-e8e8-4159-843e-f725a930ad50</v>
    <v>536870912</v>
    <v>1</v>
    <v>228</v>
    <v>57</v>
    <v>Florida</v>
    <v>9</v>
    <v>10</v>
    <v>Map</v>
    <v>11</v>
    <v>51</v>
    <v>US-FL</v>
    <v>904</v>
    <v>905</v>
    <v>906</v>
    <v>4</v>
    <v>Florida is a state in the Southeastern region of the United States, bordered to the west by the Gulf of Mexico; Alabama to the northwest; Georgia to the north; the Bahamas and Atlantic Ocean to the east; and the Straits of Florida and Cuba to the south. It is the only state that borders both the Gulf of Mexico and the Atlantic Ocean. With a population exceeding 21 million, it is the third-most populous state in the nation and ranks eighth in population density as of 2020. It spans 65,758 square miles, ranking 22nd in area among the 50 states. The Miami metropolitan area, anchored by the cities of Miami, Fort Lauderdale, and West Palm Beach, is the state's largest metropolitan area with a population of 6.138 million, and the state's most-populous city is Jacksonville with a population of 949,611. Florida's other major population centers include Tampa Bay, Orlando, Cape Coral, and the state capital of Tallahassee.</v>
    <v>907</v>
    <v>908</v>
    <v>909</v>
    <v>910</v>
    <v>912</v>
    <v>913</v>
    <v>914</v>
    <v>915</v>
    <v>916</v>
    <v>Florida</v>
    <v>178</v>
    <v>917</v>
    <v>499</v>
    <v>918</v>
    <v>329</v>
    <v>493</v>
    <v>919</v>
    <v>920</v>
    <v>280</v>
    <v>780</v>
    <v>921</v>
    <v>922</v>
    <v>188</v>
    <v>411</v>
    <v>358</v>
    <v>923</v>
    <v>211</v>
    <v>924</v>
    <v>596</v>
    <v>Florida</v>
    <v>mdp/vdpid/11032</v>
  </rv>
  <rv s="1">
    <fb>200520</fb>
    <v>13</v>
  </rv>
  <rv s="1">
    <fb>8078</fb>
    <v>13</v>
  </rv>
  <rv s="0">
    <v>536870912</v>
    <v>Lincoln</v>
    <v>38974d3e-7769-4d06-b772-31a57932a126</v>
    <v>en-US</v>
    <v>Map</v>
  </rv>
  <rv s="1">
    <fb>736613</fb>
    <v>13</v>
  </rv>
  <rv s="1">
    <fb>827156</fb>
    <v>13</v>
  </rv>
  <rv s="2">
    <v>33</v>
    <v>11</v>
    <v>235</v>
    <v>6</v>
    <v>0</v>
    <v>Image of Nebraska</v>
  </rv>
  <rv s="0">
    <v>536870912</v>
    <v>Omaha</v>
    <v>3e9b5a28-f96c-420a-8065-6b1bd5aba459</v>
    <v>en-US</v>
    <v>Map</v>
  </rv>
  <rv s="0">
    <v>805306368</v>
    <v>Pete Ricketts (Governor)</v>
    <v>97fb5bd9-8ab3-b066-54d6-344dc18b656e</v>
    <v>en-US</v>
    <v>Generic</v>
  </rv>
  <rv s="0">
    <v>805306368</v>
    <v>Mike Foley (Lieutenant Governor)</v>
    <v>3d6fab7c-17a9-d35a-fa7f-adbc033ec2af</v>
    <v>en-US</v>
    <v>Generic</v>
  </rv>
  <rv s="3">
    <v>44</v>
  </rv>
  <rv s="4">
    <v>https://www.bing.com/search?q=nebraska&amp;form=skydnc</v>
    <v>Learn more on Bing</v>
  </rv>
  <rv s="1">
    <fb>726</fb>
    <v>15</v>
  </rv>
  <rv s="1">
    <fb>52997</fb>
    <v>15</v>
  </rv>
  <rv s="1">
    <fb>133200</fb>
    <v>15</v>
  </rv>
  <rv s="1">
    <fb>2.4700000000000002</fb>
    <v>16</v>
  </rv>
  <rv s="1">
    <fb>1961504</fb>
    <v>13</v>
  </rv>
  <rv s="1">
    <fb>1.3999999999999999E-2</fb>
    <v>18</v>
  </rv>
  <rv s="1">
    <fb>0.29299999999999998</fb>
    <v>17</v>
  </rv>
  <rv s="1">
    <fb>0.90700000000000003</fb>
    <v>17</v>
  </rv>
  <rv s="1">
    <fb>0.69900000000000007</fb>
    <v>17</v>
  </rv>
  <rv s="1">
    <fb>0.248</fb>
    <v>17</v>
  </rv>
  <rv s="8">
    <v>#VALUE!</v>
    <v>en-US</v>
    <v>3e64ff5d-6b40-4dbe-91b1-0e554e892496</v>
    <v>536870912</v>
    <v>1</v>
    <v>234</v>
    <v>57</v>
    <v>Nebraska</v>
    <v>9</v>
    <v>10</v>
    <v>Map</v>
    <v>11</v>
    <v>51</v>
    <v>US-NE</v>
    <v>926</v>
    <v>927</v>
    <v>928</v>
    <v>4</v>
    <v>Nebraska is a state in the Midwestern region of the United States. It is bordered by South Dakota to the north; Iowa to the east and Missouri to the southeast, both across the Missouri River; Kansas to the south; Colorado to the southwest; and Wyoming to the west.</v>
    <v>929</v>
    <v>930</v>
    <v>931</v>
    <v>932</v>
    <v>935</v>
    <v>936</v>
    <v>937</v>
    <v>938</v>
    <v>939</v>
    <v>Nebraska</v>
    <v>940</v>
    <v>941</v>
    <v>734</v>
    <v>214</v>
    <v>942</v>
    <v>336</v>
    <v>943</v>
    <v>707</v>
    <v>282</v>
    <v>944</v>
    <v>364</v>
    <v>945</v>
    <v>188</v>
    <v>383</v>
    <v>283</v>
    <v>946</v>
    <v>785</v>
    <v>546</v>
    <v>452</v>
    <v>Nebraska</v>
    <v>mdp/vdpid/22869</v>
  </rv>
  <rv s="1">
    <fb>94321</fb>
    <v>13</v>
  </rv>
  <rv s="1">
    <fb>18713</fb>
    <v>13</v>
  </rv>
  <rv s="0">
    <v>536870912</v>
    <v>Indianapolis</v>
    <v>28ad13c5-50fe-aae3-acb8-c5dea28be321</v>
    <v>en-US</v>
    <v>Map</v>
  </rv>
  <rv s="1">
    <fb>2501937</fb>
    <v>13</v>
  </rv>
  <rv s="1">
    <fb>2854546</fb>
    <v>13</v>
  </rv>
  <rv s="2">
    <v>34</v>
    <v>11</v>
    <v>241</v>
    <v>6</v>
    <v>0</v>
    <v>Image of Indiana</v>
  </rv>
  <rv s="0">
    <v>805306368</v>
    <v>Eric Holcomb (Governor)</v>
    <v>cf360ed0-1092-c70e-53bb-3b40013b5ef1</v>
    <v>en-US</v>
    <v>Generic</v>
  </rv>
  <rv s="0">
    <v>805306368</v>
    <v>Suzanne Crouch (Lieutenant Governor)</v>
    <v>6f209ae1-e639-c096-2125-c9b162385d56</v>
    <v>en-US</v>
    <v>Generic</v>
  </rv>
  <rv s="3">
    <v>45</v>
  </rv>
  <rv s="4">
    <v>https://www.bing.com/search?q=indiana&amp;form=skydnc</v>
    <v>Learn more on Bing</v>
  </rv>
  <rv s="1">
    <fb>745</fb>
    <v>15</v>
  </rv>
  <rv s="1">
    <fb>49255</fb>
    <v>15</v>
  </rv>
  <rv s="1">
    <fb>124200</fb>
    <v>15</v>
  </rv>
  <rv s="1">
    <fb>2.5499999999999998</fb>
    <v>16</v>
  </rv>
  <rv s="1">
    <fb>6785528</fb>
    <v>13</v>
  </rv>
  <rv s="1">
    <fb>0.878</fb>
    <v>17</v>
  </rv>
  <rv s="1">
    <fb>0.63900000000000001</fb>
    <v>17</v>
  </rv>
  <rv s="8">
    <v>#VALUE!</v>
    <v>en-US</v>
    <v>109f7e5a-efbb-4953-b4b8-cb812ce1ff5d</v>
    <v>536870912</v>
    <v>1</v>
    <v>240</v>
    <v>57</v>
    <v>Indiana</v>
    <v>9</v>
    <v>10</v>
    <v>Map</v>
    <v>11</v>
    <v>51</v>
    <v>US-IN</v>
    <v>948</v>
    <v>949</v>
    <v>950</v>
    <v>4</v>
    <v>Indiana is a U.S. state in the Midwestern United States. It is the 38th-largest by area and the 17th-most populous of the 50 States. Its capital and largest city is Indianapolis. Indiana was admitted to the United States as the 19th state on December 11, 1816. It is bordered by Lake Michigan to the northwest, Michigan to the north and northeast, Ohio to the east, the Ohio River and Kentucky to the south and southeast, and the Wabash River and Illinois to the west.</v>
    <v>951</v>
    <v>952</v>
    <v>953</v>
    <v>950</v>
    <v>956</v>
    <v>957</v>
    <v>958</v>
    <v>959</v>
    <v>960</v>
    <v>Indiana</v>
    <v>961</v>
    <v>962</v>
    <v>336</v>
    <v>409</v>
    <v>614</v>
    <v>283</v>
    <v>778</v>
    <v>499</v>
    <v>387</v>
    <v>963</v>
    <v>854</v>
    <v>964</v>
    <v>188</v>
    <v>275</v>
    <v>180</v>
    <v>853</v>
    <v>591</v>
    <v>496</v>
    <v>596</v>
    <v>Indiana</v>
    <v>mdp/vdpid/14882</v>
  </rv>
  <rv s="1">
    <fb>169640</fb>
    <v>13</v>
  </rv>
  <rv s="1">
    <fb>19274</fb>
    <v>13</v>
  </rv>
  <rv s="0">
    <v>536870912</v>
    <v>Madison</v>
    <v>65426cc9-93eb-4569-8c2e-3b7c1b070278</v>
    <v>en-US</v>
    <v>Map</v>
  </rv>
  <rv s="1">
    <fb>2299107</fb>
    <v>13</v>
  </rv>
  <rv s="1">
    <fb>2668444</fb>
    <v>13</v>
  </rv>
  <rv s="2">
    <v>35</v>
    <v>11</v>
    <v>246</v>
    <v>6</v>
    <v>0</v>
    <v>Image of Wisconsin</v>
  </rv>
  <rv s="0">
    <v>536870912</v>
    <v>Milwaukee</v>
    <v>9fdb4bdb-6dd4-4dd1-9159-1e8abc73ab65</v>
    <v>en-US</v>
    <v>Map</v>
  </rv>
  <rv s="0">
    <v>805306368</v>
    <v>Tony Evers (Governor)</v>
    <v>a4d4fdcd-e9ac-4b23-8636-43a292c35b66</v>
    <v>en-US</v>
    <v>Generic</v>
  </rv>
  <rv s="0">
    <v>805306368</v>
    <v>Mandela Barnes (Lieutenant Governor)</v>
    <v>9c3b6814-71ba-61ec-edab-7dbb9314305a</v>
    <v>en-US</v>
    <v>Generic</v>
  </rv>
  <rv s="3">
    <v>46</v>
  </rv>
  <rv s="4">
    <v>https://www.bing.com/search?q=wisconsin&amp;form=skydnc</v>
    <v>Learn more on Bing</v>
  </rv>
  <rv s="1">
    <fb>776</fb>
    <v>15</v>
  </rv>
  <rv s="1">
    <fb>53357</fb>
    <v>15</v>
  </rv>
  <rv s="1">
    <fb>165800</fb>
    <v>15</v>
  </rv>
  <rv s="1">
    <fb>5893718</fb>
    <v>13</v>
  </rv>
  <rv s="1">
    <fb>0.156</fb>
    <v>17</v>
  </rv>
  <rv s="1">
    <fb>1.1000000000000001E-2</fb>
    <v>18</v>
  </rv>
  <rv s="1">
    <fb>0.27800000000000002</fb>
    <v>17</v>
  </rv>
  <rv s="1">
    <fb>0.67099999999999993</fb>
    <v>17</v>
  </rv>
  <rv s="8">
    <v>#VALUE!</v>
    <v>en-US</v>
    <v>cb4d2853-06f4-4467-8e7c-4e31cbb35cb2</v>
    <v>536870912</v>
    <v>1</v>
    <v>245</v>
    <v>57</v>
    <v>Wisconsin</v>
    <v>9</v>
    <v>10</v>
    <v>Map</v>
    <v>11</v>
    <v>51</v>
    <v>US-WI</v>
    <v>966</v>
    <v>967</v>
    <v>968</v>
    <v>4</v>
    <v>Wisconsin is a state in the upper Midwestern United States. Wisconsin is the 25th-largest state by total area and the 20th-most populous. It is bordered by Minnesota to the west, Iowa to the southwest, Illinois to the south, Lake Michigan to the east, Michigan to the northeast, and Lake Superior to the north.</v>
    <v>969</v>
    <v>970</v>
    <v>971</v>
    <v>972</v>
    <v>975</v>
    <v>976</v>
    <v>977</v>
    <v>978</v>
    <v>979</v>
    <v>Wisconsin</v>
    <v>515</v>
    <v>980</v>
    <v>25</v>
    <v>981</v>
    <v>982</v>
    <v>493</v>
    <v>983</v>
    <v>282</v>
    <v>387</v>
    <v>713</v>
    <v>282</v>
    <v>984</v>
    <v>188</v>
    <v>900</v>
    <v>390</v>
    <v>474</v>
    <v>285</v>
    <v>739</v>
    <v>310</v>
    <v>Wisconsin</v>
    <v>mdp/vdpid/36684</v>
  </rv>
  <rv s="1">
    <fb>109247</fb>
    <v>13</v>
  </rv>
  <rv s="1">
    <fb>36157</fb>
    <v>13</v>
  </rv>
  <rv s="0">
    <v>536870912</v>
    <v>Nashville</v>
    <v>e2accb9d-ccea-5b7c-7bbc-0db831476d61</v>
    <v>en-US</v>
    <v>Map</v>
  </rv>
  <rv s="1">
    <fb>2504556</fb>
    <v>13</v>
  </rv>
  <rv s="1">
    <fb>2919671</fb>
    <v>13</v>
  </rv>
  <rv s="2">
    <v>36</v>
    <v>11</v>
    <v>252</v>
    <v>6</v>
    <v>0</v>
    <v>Image of Tennessee</v>
  </rv>
  <rv s="0">
    <v>805306368</v>
    <v>Randy McNally (Lieutenant Governor)</v>
    <v>eec243e8-886e-f143-44f8-d1a613dc6e71</v>
    <v>en-US</v>
    <v>Generic</v>
  </rv>
  <rv s="3">
    <v>47</v>
  </rv>
  <rv s="4">
    <v>https://www.bing.com/search?q=tennessee&amp;form=skydnc</v>
    <v>Learn more on Bing</v>
  </rv>
  <rv s="1">
    <fb>764</fb>
    <v>15</v>
  </rv>
  <rv s="1">
    <fb>45219</fb>
    <v>15</v>
  </rv>
  <rv s="1">
    <fb>142100</fb>
    <v>15</v>
  </rv>
  <rv s="1">
    <fb>6910840</fb>
    <v>13</v>
  </rv>
  <rv s="1">
    <fb>0.249</fb>
    <v>17</v>
  </rv>
  <rv s="1">
    <fb>0.17100000000000001</fb>
    <v>17</v>
  </rv>
  <rv s="1">
    <fb>0.85499999999999998</fb>
    <v>17</v>
  </rv>
  <rv s="1">
    <fb>0.61</fb>
    <v>17</v>
  </rv>
  <rv s="1">
    <fb>0.22699999999999998</fb>
    <v>17</v>
  </rv>
  <rv s="1">
    <fb>0.78799999999999992</fb>
    <v>17</v>
  </rv>
  <rv s="8">
    <v>#VALUE!</v>
    <v>en-US</v>
    <v>9bbc9c72-1bf1-4ef6-b66d-a6cdef70f4f3</v>
    <v>536870912</v>
    <v>1</v>
    <v>251</v>
    <v>57</v>
    <v>Tennessee</v>
    <v>9</v>
    <v>10</v>
    <v>Map</v>
    <v>11</v>
    <v>51</v>
    <v>US-TN</v>
    <v>986</v>
    <v>987</v>
    <v>988</v>
    <v>4</v>
    <v>Tennessee, officially the State of Tennessee, is a landlocked state in the Southeastern region of the United States. Tennessee is the 36th-largest by area and the 15th-most populous of the 50 states. It is bordered by Kentucky to the north, Virginia to the northeast, North Carolina to the east, Georgia, Alabama, and Mississippi to the south, Arkansas to the southwest, and Missouri to the northwest. Tennessee is geographically, culturally, and legally divided into three Grand Divisions of East, Middle, and West Tennessee. Nashville is the state's capital and largest city, and anchors its largest metropolitan area. Other major cities include Memphis, Knoxville, Chattanooga, and Clarksville. Tennessee's population as of the 2020 United States census is approximately 6.9 million.</v>
    <v>989</v>
    <v>990</v>
    <v>991</v>
    <v>988</v>
    <v>993</v>
    <v>994</v>
    <v>995</v>
    <v>996</v>
    <v>997</v>
    <v>Tennessee</v>
    <v>325</v>
    <v>998</v>
    <v>387</v>
    <v>328</v>
    <v>614</v>
    <v>390</v>
    <v>999</v>
    <v>1000</v>
    <v>387</v>
    <v>1001</v>
    <v>305</v>
    <v>1002</v>
    <v>188</v>
    <v>333</v>
    <v>390</v>
    <v>1003</v>
    <v>421</v>
    <v>1004</v>
    <v>596</v>
    <v>Tennessee</v>
    <v>mdp/vdpid/33025</v>
  </rv>
  <rv s="1">
    <fb>199729</fb>
    <v>13</v>
  </rv>
  <rv s="1">
    <fb>5686</fb>
    <v>13</v>
  </rv>
  <rv s="0">
    <v>536870912</v>
    <v>Pierre</v>
    <v>20a86e52-87b3-4ee4-3068-41c956ee1f18</v>
    <v>en-US</v>
    <v>Map</v>
  </rv>
  <rv s="1">
    <fb>330858</fb>
    <v>13</v>
  </rv>
  <rv s="1">
    <fb>383838</fb>
    <v>13</v>
  </rv>
  <rv s="2">
    <v>37</v>
    <v>11</v>
    <v>257</v>
    <v>6</v>
    <v>0</v>
    <v>Image of South Dakota</v>
  </rv>
  <rv s="0">
    <v>536870912</v>
    <v>Sioux Falls</v>
    <v>d9fcdc7f-1917-4bcf-9998-253d9b343f3e</v>
    <v>en-US</v>
    <v>Map</v>
  </rv>
  <rv s="0">
    <v>805306368</v>
    <v>Kristi Noem (Governor)</v>
    <v>56bda37d-10af-7f67-23d6-ee1f15972a67</v>
    <v>en-US</v>
    <v>Generic</v>
  </rv>
  <rv s="0">
    <v>805306368</v>
    <v>Larry Rhoden (Lieutenant Governor)</v>
    <v>3b700e60-1a5b-4b28-86a6-ec5c548d05d5</v>
    <v>en-US</v>
    <v>Generic</v>
  </rv>
  <rv s="3">
    <v>48</v>
  </rv>
  <rv s="4">
    <v>https://www.bing.com/search?q=south+dakota&amp;form=skydnc</v>
    <v>Learn more on Bing</v>
  </rv>
  <rv s="1">
    <fb>655</fb>
    <v>15</v>
  </rv>
  <rv s="1">
    <fb>50957</fb>
    <v>15</v>
  </rv>
  <rv s="1">
    <fb>140500</fb>
    <v>15</v>
  </rv>
  <rv s="1">
    <fb>2.4500000000000002</fb>
    <v>16</v>
  </rv>
  <rv s="1">
    <fb>886667</fb>
    <v>13</v>
  </rv>
  <rv s="1">
    <fb>8.900000000000001E-2</fb>
    <v>18</v>
  </rv>
  <rv s="1">
    <fb>0.90900000000000003</fb>
    <v>17</v>
  </rv>
  <rv s="1">
    <fb>0.68599999999999994</fb>
    <v>17</v>
  </rv>
  <rv s="8">
    <v>#VALUE!</v>
    <v>en-US</v>
    <v>9cee0b65-d357-479e-a066-31c634648f47</v>
    <v>536870912</v>
    <v>1</v>
    <v>256</v>
    <v>57</v>
    <v>South Dakota</v>
    <v>9</v>
    <v>10</v>
    <v>Map</v>
    <v>11</v>
    <v>51</v>
    <v>US-SD</v>
    <v>1006</v>
    <v>1007</v>
    <v>1008</v>
    <v>4</v>
    <v>South Dakota is a U.S. state in the North Central region of the United States. It is also part of the Great Plains. South Dakota is named after the Dakota Sioux Native American tribe, which comprises a large portion of the population with nine reservations currently in the state and have historically dominated the territory. South Dakota is the 17th largest by area, but the 5th least populous, and the 5th least densely populated of the 50 United States. As the southern part of the former Dakota Territory, South Dakota became a state on November 2, 1889, simultaneously with North Dakota. They are the 39th and 40th states admitted to the union; President Benjamin Harrison shuffled the statehood papers before signing them so that no one could tell which became a state first. Pierre is the state capital, and Sioux Falls, with a population of about 192,200, is South Dakota's most populous city.</v>
    <v>1009</v>
    <v>1010</v>
    <v>1011</v>
    <v>1012</v>
    <v>1015</v>
    <v>1016</v>
    <v>1017</v>
    <v>1018</v>
    <v>1019</v>
    <v>South Dakota</v>
    <v>1020</v>
    <v>1021</v>
    <v>591</v>
    <v>357</v>
    <v>1022</v>
    <v>22</v>
    <v>217</v>
    <v>390</v>
    <v>589</v>
    <v>1023</v>
    <v>520</v>
    <v>1024</v>
    <v>188</v>
    <v>244</v>
    <v>365</v>
    <v>784</v>
    <v>307</v>
    <v>1001</v>
    <v>452</v>
    <v>South Dakota</v>
    <v>mdp/vdpid/31418</v>
  </rv>
  <rv s="1">
    <fb>315194</fb>
    <v>13</v>
  </rv>
  <rv s="1">
    <fb>4863</fb>
    <v>13</v>
  </rv>
  <rv s="0">
    <v>536870912</v>
    <v>Santa Fe</v>
    <v>4b18f381-d510-4934-8a88-4507135c578d</v>
    <v>en-US</v>
    <v>Map</v>
  </rv>
  <rv s="1">
    <fb>763603</fb>
    <v>13</v>
  </rv>
  <rv s="1">
    <fb>917568</fb>
    <v>13</v>
  </rv>
  <rv s="2">
    <v>38</v>
    <v>11</v>
    <v>263</v>
    <v>6</v>
    <v>0</v>
    <v>Image of New Mexico</v>
  </rv>
  <rv s="0">
    <v>536870912</v>
    <v>Albuquerque</v>
    <v>7fffaaf6-e694-4095-be90-f6492cadbd58</v>
    <v>en-US</v>
    <v>Map</v>
  </rv>
  <rv s="0">
    <v>805306368</v>
    <v>Michelle Lujan Grisham (Governor)</v>
    <v>fe49b454-a2aa-4dfe-a1ba-763d379a487f</v>
    <v>en-US</v>
    <v>Generic</v>
  </rv>
  <rv s="0">
    <v>805306368</v>
    <v>Howie Morales (Lieutenant Governor)</v>
    <v>d94f2150-c331-242b-1da6-e02f93039204</v>
    <v>en-US</v>
    <v>Generic</v>
  </rv>
  <rv s="3">
    <v>49</v>
  </rv>
  <rv s="4">
    <v>https://www.bing.com/search?q=new+mexico&amp;form=skydnc</v>
    <v>Learn more on Bing</v>
  </rv>
  <rv s="1">
    <fb>44963</fb>
    <v>15</v>
  </rv>
  <rv s="1">
    <fb>160300</fb>
    <v>15</v>
  </rv>
  <rv s="1">
    <fb>2117522</fb>
    <v>13</v>
  </rv>
  <rv s="1">
    <fb>1.1000000000000001E-2</fb>
    <v>17</v>
  </rv>
  <rv s="1">
    <fb>0.105</fb>
    <v>18</v>
  </rv>
  <rv s="1">
    <fb>9.8000000000000004E-2</fb>
    <v>17</v>
  </rv>
  <rv s="1">
    <fb>0.84200000000000008</fb>
    <v>17</v>
  </rv>
  <rv s="1">
    <fb>0.48</fb>
    <v>17</v>
  </rv>
  <rv s="1">
    <fb>0.59099999999999997</fb>
    <v>17</v>
  </rv>
  <rv s="1">
    <fb>2.5000000000000001E-2</fb>
    <v>17</v>
  </rv>
  <rv s="1">
    <fb>0.82499999999999996</fb>
    <v>17</v>
  </rv>
  <rv s="8">
    <v>#VALUE!</v>
    <v>en-US</v>
    <v>a16d3636-4349-41c7-a77e-89e34b26a8ad</v>
    <v>536870912</v>
    <v>1</v>
    <v>262</v>
    <v>57</v>
    <v>New Mexico</v>
    <v>9</v>
    <v>10</v>
    <v>Map</v>
    <v>11</v>
    <v>51</v>
    <v>US-NM</v>
    <v>1026</v>
    <v>1027</v>
    <v>1028</v>
    <v>4</v>
    <v>New Mexico is a state in the Southwestern United States. It is one of the Mountain States of the southern Rocky Mountains, sharing the Four Corners region of the western U.S. with Utah, Colorado, and Arizona, and bordering Texas to the east and southeast, Oklahoma to the northeast, and the Mexican states of Chihuahua and Sonora to the south. New Mexico's largest city is Albuquerque, and its state capital is Santa Fe, the oldest state capital in the U.S., founded in 1610 as the government seat of Nuevo México in New Spain.</v>
    <v>1029</v>
    <v>1030</v>
    <v>1031</v>
    <v>1032</v>
    <v>1035</v>
    <v>1036</v>
    <v>12</v>
    <v>1037</v>
    <v>1038</v>
    <v>New Mexico</v>
    <v>467</v>
    <v>1039</v>
    <v>1040</v>
    <v>588</v>
    <v>1041</v>
    <v>28</v>
    <v>449</v>
    <v>711</v>
    <v>1042</v>
    <v>1043</v>
    <v>1044</v>
    <v>1045</v>
    <v>17</v>
    <v>781</v>
    <v>1046</v>
    <v>901</v>
    <v>216</v>
    <v>1047</v>
    <v>690</v>
    <v>New Mexico</v>
    <v>mdp/vdpid/23132</v>
  </rv>
  <rv s="1">
    <fb>24214</fb>
    <v>13</v>
  </rv>
  <rv s="1">
    <fb>3796</fb>
    <v>13</v>
  </rv>
  <rv s="0">
    <v>536870912</v>
    <v>Concord</v>
    <v>d65980fb-3dad-44a3-6f66-92662eca6d4f</v>
    <v>en-US</v>
    <v>Map</v>
  </rv>
  <rv s="1">
    <fb>520251</fb>
    <v>13</v>
  </rv>
  <rv s="1">
    <fb>625307</fb>
    <v>13</v>
  </rv>
  <rv s="2">
    <v>39</v>
    <v>11</v>
    <v>269</v>
    <v>6</v>
    <v>0</v>
    <v>Image of New Hampshire</v>
  </rv>
  <rv s="0">
    <v>536870912</v>
    <v>Manchester</v>
    <v>f86d8a4e-96a6-418e-8b73-417f59efae56</v>
    <v>en-US</v>
    <v>Map</v>
  </rv>
  <rv s="0">
    <v>805306368</v>
    <v>Chris Sununu (Governor)</v>
    <v>acb323f4-1dc1-7ced-e197-253cb6df1495</v>
    <v>en-US</v>
    <v>Generic</v>
  </rv>
  <rv s="3">
    <v>50</v>
  </rv>
  <rv s="4">
    <v>https://www.bing.com/search?q=new+hampshire&amp;form=skydnc</v>
    <v>Learn more on Bing</v>
  </rv>
  <rv s="1">
    <fb>1000</fb>
    <v>15</v>
  </rv>
  <rv s="1">
    <fb>66779</fb>
    <v>15</v>
  </rv>
  <rv s="1">
    <fb>1377529</fb>
    <v>13</v>
  </rv>
  <rv s="1">
    <fb>0.34899999999999998</fb>
    <v>17</v>
  </rv>
  <rv s="1">
    <fb>0.68200000000000005</fb>
    <v>17</v>
  </rv>
  <rv s="1">
    <fb>0.19800000000000001</fb>
    <v>17</v>
  </rv>
  <rv s="1">
    <fb>0.93900000000000006</fb>
    <v>17</v>
  </rv>
  <rv s="5">
    <v>#VALUE!</v>
    <v>en-US</v>
    <v>9ca71997-cc97-46eb-8911-fac32f80b0b1</v>
    <v>536870912</v>
    <v>1</v>
    <v>268</v>
    <v>6</v>
    <v>New Hampshire</v>
    <v>9</v>
    <v>10</v>
    <v>Map</v>
    <v>11</v>
    <v>12</v>
    <v>US-NH</v>
    <v>1049</v>
    <v>1050</v>
    <v>1051</v>
    <v>4</v>
    <v>New Hampshire is a state in the New England region of the Northeastern United States. It is bordered by Massachusetts to the south, Vermont to the west, Maine and the Gulf of Maine to the east, and the Canadian province of Quebec to the north. Of the 50 U.S. states, New Hampshire is the fifth smallest by area and the tenth least populous, with a population of 1,377,529 residents as of the 2020 census. Concord is the state capital, while Manchester is the largest city. New Hampshire's motto, "Live Free or Die", reflects its role in the American Revolutionary War; its nickname, "The Granite State", refers to its extensive granite formations and quarries. It is well known nationwide for holding the first primary in the U.S. presidential election cycle, and for its resulting influence on American electoral politics.</v>
    <v>1052</v>
    <v>1053</v>
    <v>1054</v>
    <v>1055</v>
    <v>1057</v>
    <v>1058</v>
    <v>1059</v>
    <v>1060</v>
    <v>729</v>
    <v>New Hampshire</v>
    <v>940</v>
    <v>1061</v>
    <v>22</v>
    <v>708</v>
    <v>543</v>
    <v>711</v>
    <v>1062</v>
    <v>521</v>
    <v>667</v>
    <v>687</v>
    <v>615</v>
    <v>1063</v>
    <v>411</v>
    <v>25</v>
    <v>1064</v>
    <v>30</v>
    <v>1065</v>
    <v>32</v>
    <v>New Hampshire</v>
    <v>mdp/vdpid/23097</v>
  </rv>
  <rv s="1">
    <fb>24923</fb>
    <v>13</v>
  </rv>
  <rv s="1">
    <fb>1771</fb>
    <v>13</v>
  </rv>
  <rv s="0">
    <v>536870912</v>
    <v>Montpelier</v>
    <v>6a01399d-d09a-4bda-4500-012bb3271e9d</v>
    <v>en-US</v>
    <v>Map</v>
  </rv>
  <rv s="1">
    <fb>257167</fb>
    <v>13</v>
  </rv>
  <rv s="1">
    <fb>329525</fb>
    <v>13</v>
  </rv>
  <rv s="2">
    <v>40</v>
    <v>11</v>
    <v>274</v>
    <v>6</v>
    <v>0</v>
    <v>Image of Vermont</v>
  </rv>
  <rv s="0">
    <v>536870912</v>
    <v>Burlington</v>
    <v>eebf9ffb-0254-aae7-1bdd-23d4e654a053</v>
    <v>en-US</v>
    <v>Map</v>
  </rv>
  <rv s="0">
    <v>805306368</v>
    <v>Phil Scott (Governor)</v>
    <v>f903a590-d3d7-9d9c-6429-b38ae1a17c71</v>
    <v>en-US</v>
    <v>Generic</v>
  </rv>
  <rv s="3">
    <v>51</v>
  </rv>
  <rv s="4">
    <v>https://www.bing.com/search?q=vermont&amp;form=skydnc</v>
    <v>Learn more on Bing</v>
  </rv>
  <rv s="1">
    <fb>895</fb>
    <v>15</v>
  </rv>
  <rv s="1">
    <fb>55176</fb>
    <v>15</v>
  </rv>
  <rv s="1">
    <fb>217500</fb>
    <v>15</v>
  </rv>
  <rv s="1">
    <fb>643077</fb>
    <v>13</v>
  </rv>
  <rv s="1">
    <fb>0.36</fb>
    <v>17</v>
  </rv>
  <rv s="1">
    <fb>4.2999999999999997E-2</fb>
    <v>17</v>
  </rv>
  <rv s="1">
    <fb>0.66599999999999993</fb>
    <v>17</v>
  </rv>
  <rv s="1">
    <fb>0.1</fb>
    <v>17</v>
  </rv>
  <rv s="1">
    <fb>0.94799999999999995</fb>
    <v>17</v>
  </rv>
  <rv s="5">
    <v>#VALUE!</v>
    <v>en-US</v>
    <v>221864cc-447e-4e78-847c-59e485d73bff</v>
    <v>536870912</v>
    <v>1</v>
    <v>273</v>
    <v>6</v>
    <v>Vermont</v>
    <v>9</v>
    <v>10</v>
    <v>Map</v>
    <v>11</v>
    <v>12</v>
    <v>US-VT</v>
    <v>1067</v>
    <v>1068</v>
    <v>1069</v>
    <v>4</v>
    <v>Vermont is a landlocked New England state in the Northeastern United States. It is bordered by the states of Massachusetts to the south, New Hampshire to the east, New York to the west, and the Canadian province of Quebec to the north. As of the 2020 U.S. census, the state had a population of 643,503, ranking it the second least populated U.S. state. It is the nation's sixth smallest state in area. The state's capital of Montpelier is the least populous U.S. state capital. No other U.S. state has a most populous city with fewer residents than Burlington.</v>
    <v>1070</v>
    <v>1071</v>
    <v>1072</v>
    <v>1073</v>
    <v>1075</v>
    <v>1076</v>
    <v>1077</v>
    <v>1078</v>
    <v>1079</v>
    <v>Vermont</v>
    <v>15</v>
    <v>1080</v>
    <v>823</v>
    <v>161</v>
    <v>614</v>
    <v>25</v>
    <v>1081</v>
    <v>644</v>
    <v>1082</v>
    <v>669</v>
    <v>390</v>
    <v>1083</v>
    <v>1084</v>
    <v>180</v>
    <v>414</v>
    <v>30</v>
    <v>1085</v>
    <v>32</v>
    <v>Vermont</v>
    <v>mdp/vdpid/35022</v>
  </rv>
  <rv s="1">
    <fb>153909</fb>
    <v>13</v>
  </rv>
  <rv s="1">
    <fb>51675</fb>
    <v>13</v>
  </rv>
  <rv s="0">
    <v>536870912</v>
    <v>Atlanta</v>
    <v>1a92f3fa-61f9-4e89-b606-40c945cf18d1</v>
    <v>en-US</v>
    <v>Map</v>
  </rv>
  <rv s="1">
    <fb>3574362</fb>
    <v>13</v>
  </rv>
  <rv s="1">
    <fb>4218776</fb>
    <v>13</v>
  </rv>
  <rv s="2">
    <v>41</v>
    <v>11</v>
    <v>280</v>
    <v>6</v>
    <v>0</v>
    <v>Image of Georgia</v>
  </rv>
  <rv s="0">
    <v>805306368</v>
    <v>Brian Kemp (Governor)</v>
    <v>6dd4f848-98dc-60f8-90b2-87c7458743fa</v>
    <v>en-US</v>
    <v>Generic</v>
  </rv>
  <rv s="0">
    <v>805306368</v>
    <v>Geoff Duncan (Lieutenant Governor)</v>
    <v>bb55de63-3f27-e285-22cb-7c20f5dcf879</v>
    <v>en-US</v>
    <v>Generic</v>
  </rv>
  <rv s="3">
    <v>52</v>
  </rv>
  <rv s="4">
    <v>https://www.bing.com/search?q=georgia+u+s+state&amp;form=skydnc</v>
    <v>Learn more on Bing</v>
  </rv>
  <rv s="1">
    <fb>879</fb>
    <v>15</v>
  </rv>
  <rv s="1">
    <fb>49620</fb>
    <v>15</v>
  </rv>
  <rv s="1">
    <fb>148100</fb>
    <v>15</v>
  </rv>
  <rv s="1">
    <fb>10711908</fb>
    <v>13</v>
  </rv>
  <rv s="1">
    <fb>0.128</fb>
    <v>17</v>
  </rv>
  <rv s="1">
    <fb>0.28800000000000003</fb>
    <v>17</v>
  </rv>
  <rv s="1">
    <fb>0.317</fb>
    <v>17</v>
  </rv>
  <rv s="1">
    <fb>9.4E-2</fb>
    <v>17</v>
  </rv>
  <rv s="1">
    <fb>0.623</fb>
    <v>17</v>
  </rv>
  <rv s="1">
    <fb>0.61599999999999999</fb>
    <v>17</v>
  </rv>
  <rv s="8">
    <v>#VALUE!</v>
    <v>en-US</v>
    <v>84604bc7-2c47-4f8d-8ea5-b6ac8c018a20</v>
    <v>536870912</v>
    <v>1</v>
    <v>279</v>
    <v>57</v>
    <v>Georgia</v>
    <v>9</v>
    <v>10</v>
    <v>Map</v>
    <v>11</v>
    <v>51</v>
    <v>US-GA</v>
    <v>1087</v>
    <v>1088</v>
    <v>1089</v>
    <v>4</v>
    <v>Georgia is a state in the Southeastern region of the United States, bordered to the north by Tennessee and North Carolina; to the northeast by South Carolina; to the southeast by the Atlantic Ocean; to the south by Florida; and to the west by Alabama. Georgia is the 24th-largest state in area and 8th most populous of the 50 United States. Its 2020 population was 10,711,908, according to the U.S. Census Bureau. Atlanta, a "beta" global city, is both the state's capital and its largest city. The Atlanta metropolitan area, with a population of more than 6 million people in 2021, is the 8th most populous metropolitan area in the United States and contains about 57% of Georgia's entire population. Other major metropolitan areas in the state include Augusta, Savannah, Columbus, and Macon.</v>
    <v>1090</v>
    <v>1091</v>
    <v>1092</v>
    <v>1089</v>
    <v>1095</v>
    <v>1096</v>
    <v>1097</v>
    <v>1098</v>
    <v>1099</v>
    <v>Georgia</v>
    <v>273</v>
    <v>1100</v>
    <v>162</v>
    <v>1101</v>
    <v>329</v>
    <v>327</v>
    <v>1102</v>
    <v>1103</v>
    <v>1042</v>
    <v>309</v>
    <v>1104</v>
    <v>1105</v>
    <v>188</v>
    <v>183</v>
    <v>358</v>
    <v>921</v>
    <v>216</v>
    <v>1106</v>
    <v>32</v>
    <v>Georgia</v>
    <v>mdp/vdpid/12004</v>
  </rv>
  <rv s="1">
    <fb>125443</fb>
    <v>13</v>
  </rv>
  <rv s="1">
    <fb>6886</fb>
    <v>13</v>
  </rv>
  <rv s="0">
    <v>536870912</v>
    <v>Jackson</v>
    <v>ed40f72a-f28d-48a5-887c-e021839859d4</v>
    <v>en-US</v>
    <v>Map</v>
  </rv>
  <rv s="1">
    <fb>1096593</fb>
    <v>13</v>
  </rv>
  <rv s="1">
    <fb>1307441</fb>
    <v>13</v>
  </rv>
  <rv s="2">
    <v>42</v>
    <v>11</v>
    <v>286</v>
    <v>6</v>
    <v>0</v>
    <v>Image of Mississippi</v>
  </rv>
  <rv s="0">
    <v>805306368</v>
    <v>Tate Reeves (Governor)</v>
    <v>1213e585-32e8-e04c-eea2-e80c2d44dde8</v>
    <v>en-US</v>
    <v>Generic</v>
  </rv>
  <rv s="3">
    <v>53</v>
  </rv>
  <rv s="4">
    <v>https://www.bing.com/search?q=mississippi&amp;form=skydnc</v>
    <v>Learn more on Bing</v>
  </rv>
  <rv s="1">
    <fb>717</fb>
    <v>15</v>
  </rv>
  <rv s="1">
    <fb>39665</fb>
    <v>15</v>
  </rv>
  <rv s="1">
    <fb>103100</fb>
    <v>15</v>
  </rv>
  <rv s="1">
    <fb>2.64</fb>
    <v>16</v>
  </rv>
  <rv s="1">
    <fb>2961279</fb>
    <v>13</v>
  </rv>
  <rv s="1">
    <fb>0.20699999999999999</fb>
    <v>17</v>
  </rv>
  <rv s="1">
    <fb>0.82299999999999995</fb>
    <v>17</v>
  </rv>
  <rv s="1">
    <fb>3.1E-2</fb>
    <v>17</v>
  </rv>
  <rv s="1">
    <fb>0.57499999999999996</fb>
    <v>17</v>
  </rv>
  <rv s="1">
    <fb>0.24299999999999999</fb>
    <v>17</v>
  </rv>
  <rv s="1">
    <fb>0.59499999999999997</fb>
    <v>17</v>
  </rv>
  <rv s="8">
    <v>#VALUE!</v>
    <v>en-US</v>
    <v>6af619ca-217d-49c0-9a86-153fc7fbcd78</v>
    <v>536870912</v>
    <v>1</v>
    <v>285</v>
    <v>57</v>
    <v>Mississippi</v>
    <v>9</v>
    <v>10</v>
    <v>Map</v>
    <v>11</v>
    <v>51</v>
    <v>US-MS</v>
    <v>1108</v>
    <v>1109</v>
    <v>1110</v>
    <v>4</v>
    <v>Mississippi is a state in the Southeastern region of the United States, bordered to the north by Tennessee; to the east by Alabama; to the south by the Gulf of Mexico; to the southwest by Louisiana; and to the northwest by Arkansas. Mississippi's western boundary is largely defined by the Mississippi River. Mississippi is the 32nd largest by area and 35th-most populous of the 50 U.S. states and has the lowest per-capita income in the United States. Jackson is both the state's capital and largest city. Greater Jackson is the state's most populous metropolitan area, with a population of 591,978 in 2020.</v>
    <v>1111</v>
    <v>1112</v>
    <v>1113</v>
    <v>1110</v>
    <v>1115</v>
    <v>1116</v>
    <v>1117</v>
    <v>1118</v>
    <v>1119</v>
    <v>Mississippi</v>
    <v>1120</v>
    <v>1121</v>
    <v>253</v>
    <v>214</v>
    <v>151</v>
    <v>1040</v>
    <v>1122</v>
    <v>871</v>
    <v>336</v>
    <v>1123</v>
    <v>1124</v>
    <v>1125</v>
    <v>188</v>
    <v>27</v>
    <v>20</v>
    <v>1126</v>
    <v>162</v>
    <v>1127</v>
    <v>310</v>
    <v>Mississippi</v>
    <v>mdp/vdpid/21502</v>
  </rv>
  <rv s="1">
    <fb>135765</fb>
    <v>13</v>
  </rv>
  <rv s="1">
    <fb>15001</fb>
    <v>13</v>
  </rv>
  <rv s="0">
    <v>536870912</v>
    <v>Montgomery</v>
    <v>94461fee-ea89-40c8-9fd7-0fb277396c57</v>
    <v>en-US</v>
    <v>Map</v>
  </rv>
  <rv s="1">
    <fb>1848325</fb>
    <v>13</v>
  </rv>
  <rv s="1">
    <fb>2230185</fb>
    <v>13</v>
  </rv>
  <rv s="2">
    <v>43</v>
    <v>11</v>
    <v>291</v>
    <v>6</v>
    <v>0</v>
    <v>Image of Alabama</v>
  </rv>
  <rv s="0">
    <v>536870912</v>
    <v>Huntsville</v>
    <v>137418fd-4a88-44b7-82ae-882366c96167</v>
    <v>en-US</v>
    <v>Map</v>
  </rv>
  <rv s="0">
    <v>805306368</v>
    <v>Kay Ivey (Governor)</v>
    <v>a2f77bba-b8e2-c4d5-614a-3373a005b8ad</v>
    <v>en-US</v>
    <v>Generic</v>
  </rv>
  <rv s="0">
    <v>805306368</v>
    <v>Will Ainsworth (Lieutenant Governor)</v>
    <v>94c54ae1-f876-5341-9b94-0f826d9b10a6</v>
    <v>en-US</v>
    <v>Generic</v>
  </rv>
  <rv s="3">
    <v>54</v>
  </rv>
  <rv s="4">
    <v>https://www.bing.com/search?q=alabama&amp;form=skydnc</v>
    <v>Learn more on Bing</v>
  </rv>
  <rv s="1">
    <fb>43623</fb>
    <v>15</v>
  </rv>
  <rv s="1">
    <fb>125500</fb>
    <v>15</v>
  </rv>
  <rv s="1">
    <fb>5024279</fb>
    <v>13</v>
  </rv>
  <rv s="1">
    <fb>0.23499999999999999</fb>
    <v>17</v>
  </rv>
  <rv s="1">
    <fb>0.26800000000000002</fb>
    <v>17</v>
  </rv>
  <rv s="1">
    <fb>0.84299999999999997</fb>
    <v>17</v>
  </rv>
  <rv s="1">
    <fb>0.57999999999999996</fb>
    <v>17</v>
  </rv>
  <rv s="1">
    <fb>0.69499999999999995</fb>
    <v>17</v>
  </rv>
  <rv s="8">
    <v>#VALUE!</v>
    <v>en-US</v>
    <v>376f8b06-52f6-4e72-a31d-311a3563e645</v>
    <v>536870912</v>
    <v>1</v>
    <v>290</v>
    <v>57</v>
    <v>Alabama</v>
    <v>9</v>
    <v>10</v>
    <v>Map</v>
    <v>11</v>
    <v>51</v>
    <v>US-AL</v>
    <v>1129</v>
    <v>1130</v>
    <v>1131</v>
    <v>4</v>
    <v>Alabama is a state in the Southeastern region of the United States, bordered by Tennessee to the north; Georgia to the east; Florida and the Gulf of Mexico to the south; and Mississippi to the west. Alabama is the 30th largest by area and the 24th-most populous of the U.S. states.</v>
    <v>1132</v>
    <v>1133</v>
    <v>1134</v>
    <v>1135</v>
    <v>1138</v>
    <v>1139</v>
    <v>1117</v>
    <v>1140</v>
    <v>1141</v>
    <v>Alabama</v>
    <v>961</v>
    <v>1142</v>
    <v>28</v>
    <v>357</v>
    <v>19</v>
    <v>22</v>
    <v>1143</v>
    <v>1144</v>
    <v>23</v>
    <v>1145</v>
    <v>152</v>
    <v>1146</v>
    <v>188</v>
    <v>360</v>
    <v>25</v>
    <v>1003</v>
    <v>192</v>
    <v>1147</v>
    <v>310</v>
    <v>Alabama</v>
    <v>mdp/vdpid/1003</v>
  </rv>
  <rv s="1">
    <fb>3144.2455650000002</fb>
    <v>13</v>
  </rv>
  <rv s="1">
    <fb>1226</fb>
    <v>13</v>
  </rv>
  <rv s="0">
    <v>536870912</v>
    <v>Providence</v>
    <v>956379de-1782-455c-b2d8-1ba81c8965f1</v>
    <v>en-US</v>
    <v>Map</v>
  </rv>
  <rv s="1">
    <fb>410602</fb>
    <v>13</v>
  </rv>
  <rv s="1">
    <fb>462589</fb>
    <v>13</v>
  </rv>
  <rv s="2">
    <v>44</v>
    <v>11</v>
    <v>296</v>
    <v>6</v>
    <v>0</v>
    <v>Image of Rhode Island</v>
  </rv>
  <rv s="0">
    <v>805306368</v>
    <v>Gina Raimondo (Governor)</v>
    <v>0afc16bd-006a-4aeb-ea8c-c33f3ca0a495</v>
    <v>en-US</v>
    <v>Generic</v>
  </rv>
  <rv s="3">
    <v>55</v>
  </rv>
  <rv s="4">
    <v>https://www.bing.com/search?q=rhode+island&amp;form=skydnc</v>
    <v>Learn more on Bing</v>
  </rv>
  <rv s="1">
    <fb>925</fb>
    <v>15</v>
  </rv>
  <rv s="1">
    <fb>56852</fb>
    <v>15</v>
  </rv>
  <rv s="1">
    <fb>238000</fb>
    <v>15</v>
  </rv>
  <rv s="1">
    <fb>1097379</fb>
    <v>13</v>
  </rv>
  <rv s="1">
    <fb>0.31900000000000001</fb>
    <v>17</v>
  </rv>
  <rv s="1">
    <fb>0.86199999999999999</fb>
    <v>17</v>
  </rv>
  <rv s="1">
    <fb>0.65500000000000003</fb>
    <v>17</v>
  </rv>
  <rv s="1">
    <fb>0.2</fb>
    <v>17</v>
  </rv>
  <rv s="1">
    <fb>0.84799999999999998</fb>
    <v>17</v>
  </rv>
  <rv s="8">
    <v>#VALUE!</v>
    <v>en-US</v>
    <v>65a08f52-b469-4f7c-8353-9b3c0b2a5752</v>
    <v>536870912</v>
    <v>1</v>
    <v>295</v>
    <v>57</v>
    <v>Rhode Island</v>
    <v>9</v>
    <v>10</v>
    <v>Map</v>
    <v>11</v>
    <v>51</v>
    <v>US-RI</v>
    <v>1149</v>
    <v>1150</v>
    <v>1151</v>
    <v>4</v>
    <v>Rhode Island is a state in the New England region of the Northeastern United States. It is the smallest U.S. state by area and the seventh-least populous, with slightly less than 1.1 million residents as of 2020; but Rhode Island has grown at every decennial count since 1790 and is the second-most densely populated state, after New Jersey. The state takes its name from the eponymous island, though nearly all its land area is on the mainland. Rhode Island borders Connecticut to its west; Massachusetts to its north and east; and the Atlantic Ocean to its south via Rhode Island Sound and Block Island Sound; and shares a small maritime border with New York, east of Long Island. Providence is its capital and most populous city.</v>
    <v>1152</v>
    <v>1153</v>
    <v>1154</v>
    <v>1151</v>
    <v>1156</v>
    <v>1157</v>
    <v>1158</v>
    <v>1159</v>
    <v>1160</v>
    <v>Rhode Island</v>
    <v>540</v>
    <v>1161</v>
    <v>899</v>
    <v>664</v>
    <v>182</v>
    <v>520</v>
    <v>1162</v>
    <v>335</v>
    <v>212</v>
    <v>1163</v>
    <v>245</v>
    <v>1164</v>
    <v>17</v>
    <v>254</v>
    <v>711</v>
    <v>1165</v>
    <v>305</v>
    <v>1166</v>
    <v>32</v>
    <v>Rhode Island</v>
    <v>mdp/vdpid/27664</v>
  </rv>
  <rv s="1">
    <fb>216699</fb>
    <v>13</v>
  </rv>
  <rv s="1">
    <fb>12165</fb>
    <v>13</v>
  </rv>
  <rv s="0">
    <v>536870912</v>
    <v>Boise</v>
    <v>1054a9b9-ef41-4b77-9953-f1ef16ec8015</v>
    <v>en-US</v>
    <v>Map</v>
  </rv>
  <rv s="1">
    <fb>589320</fb>
    <v>13</v>
  </rv>
  <rv s="1">
    <fb>700825</fb>
    <v>13</v>
  </rv>
  <rv s="2">
    <v>45</v>
    <v>11</v>
    <v>301</v>
    <v>6</v>
    <v>0</v>
    <v>Image of Idaho</v>
  </rv>
  <rv s="0">
    <v>805306368</v>
    <v>Brad Little (Governor)</v>
    <v>135ff875-8d96-6f51-3eae-347573bc2b5e</v>
    <v>en-US</v>
    <v>Generic</v>
  </rv>
  <rv s="0">
    <v>805306368</v>
    <v>Janice McGeachin (Lieutenant Governor)</v>
    <v>638ce975-8193-aae0-be79-78028054dedf</v>
    <v>en-US</v>
    <v>Generic</v>
  </rv>
  <rv s="3">
    <v>56</v>
  </rv>
  <rv s="4">
    <v>https://www.bing.com/search?q=idaho&amp;form=skydnc</v>
    <v>Learn more on Bing</v>
  </rv>
  <rv s="1">
    <fb>743</fb>
    <v>15</v>
  </rv>
  <rv s="1">
    <fb>47583</fb>
    <v>15</v>
  </rv>
  <rv s="1">
    <fb>162900</fb>
    <v>15</v>
  </rv>
  <rv s="1">
    <fb>1839106</fb>
    <v>13</v>
  </rv>
  <rv s="1">
    <fb>0.25900000000000001</fb>
    <v>17</v>
  </rv>
  <rv s="1">
    <fb>0.89500000000000002</fb>
    <v>17</v>
  </rv>
  <rv s="1">
    <fb>0.122</fb>
    <v>17</v>
  </rv>
  <rv s="1">
    <fb>0.626</fb>
    <v>17</v>
  </rv>
  <rv s="1">
    <fb>0.26200000000000001</fb>
    <v>17</v>
  </rv>
  <rv s="1">
    <fb>0.93400000000000005</fb>
    <v>17</v>
  </rv>
  <rv s="8">
    <v>#VALUE!</v>
    <v>en-US</v>
    <v>ecd30387-20fa-4523-9045-e2860154b5e9</v>
    <v>536870912</v>
    <v>1</v>
    <v>300</v>
    <v>57</v>
    <v>Idaho</v>
    <v>9</v>
    <v>10</v>
    <v>Map</v>
    <v>11</v>
    <v>51</v>
    <v>US-ID</v>
    <v>1168</v>
    <v>1169</v>
    <v>1170</v>
    <v>4</v>
    <v>Idaho is a state in the Pacific Northwest region of the United States. To the north, it shares a small portion of the Canada–United States border with the province of British Columbia. It borders the states of Montana and Wyoming to the east, Nevada and Utah to the south, and Washington and Oregon to the west. The state's capital and largest city is Boise. With an area of 83,570 square miles, Idaho is the 14th largest state by land area, but with a population of approximately 1.8 million, it ranks as the 13th least populous and the 7th least densely populated of the 50 U.S. states.</v>
    <v>1171</v>
    <v>1172</v>
    <v>1173</v>
    <v>1170</v>
    <v>1176</v>
    <v>1177</v>
    <v>1178</v>
    <v>1179</v>
    <v>1180</v>
    <v>Idaho</v>
    <v>891</v>
    <v>1181</v>
    <v>189</v>
    <v>214</v>
    <v>213</v>
    <v>521</v>
    <v>1182</v>
    <v>418</v>
    <v>421</v>
    <v>1183</v>
    <v>1184</v>
    <v>1185</v>
    <v>17</v>
    <v>419</v>
    <v>336</v>
    <v>1186</v>
    <v>222</v>
    <v>1187</v>
    <v>423</v>
    <v>Idaho</v>
    <v>mdp/vdpid/14713</v>
  </rv>
  <rv s="1">
    <fb>219653</fb>
    <v>13</v>
  </rv>
  <rv s="1">
    <fb>22662</fb>
    <v>13</v>
  </rv>
  <rv s="0">
    <v>536870912</v>
    <v>Salt Lake City</v>
    <v>520b8048-39fe-4c55-8cbf-a52f9d8756fd</v>
    <v>en-US</v>
    <v>Map</v>
  </rv>
  <rv s="1">
    <fb>906292</fb>
    <v>13</v>
  </rv>
  <rv s="1">
    <fb>1054164</fb>
    <v>13</v>
  </rv>
  <rv s="2">
    <v>46</v>
    <v>11</v>
    <v>306</v>
    <v>6</v>
    <v>0</v>
    <v>Image of Utah</v>
  </rv>
  <rv s="0">
    <v>805306368</v>
    <v>Gary Herbert (Governor)</v>
    <v>cbff6cf4-44af-83f0-1597-4f36c1e395b3</v>
    <v>en-US</v>
    <v>Generic</v>
  </rv>
  <rv s="0">
    <v>805306368</v>
    <v>Spencer Cox (Governor)</v>
    <v>b8df5066-fb62-3092-d3d5-fa1d766c0409</v>
    <v>en-US</v>
    <v>Generic</v>
  </rv>
  <rv s="0">
    <v>805306368</v>
    <v>Deidre Henderson (Lieutenant Governor)</v>
    <v>644c1a0f-9cad-8cd7-ecd2-aa31b63f12c0</v>
    <v>en-US</v>
    <v>Generic</v>
  </rv>
  <rv s="3">
    <v>57</v>
  </rv>
  <rv s="4">
    <v>https://www.bing.com/search?q=utah&amp;form=skydnc</v>
    <v>Learn more on Bing</v>
  </rv>
  <rv s="1">
    <fb>887</fb>
    <v>15</v>
  </rv>
  <rv s="1">
    <fb>60727</fb>
    <v>15</v>
  </rv>
  <rv s="1">
    <fb>215900</fb>
    <v>15</v>
  </rv>
  <rv s="1">
    <fb>3.15</fb>
    <v>16</v>
  </rv>
  <rv s="1">
    <fb>3271616</fb>
    <v>13</v>
  </rv>
  <rv s="1">
    <fb>1.4999999999999999E-2</fb>
    <v>18</v>
  </rv>
  <rv s="1">
    <fb>0.311</fb>
    <v>17</v>
  </rv>
  <rv s="1">
    <fb>0.91200000000000003</fb>
    <v>17</v>
  </rv>
  <rv s="1">
    <fb>0.13699999999999998</fb>
    <v>17</v>
  </rv>
  <rv s="8">
    <v>#VALUE!</v>
    <v>en-US</v>
    <v>c6705e44-d27f-4240-95a2-54e802e3b524</v>
    <v>536870912</v>
    <v>1</v>
    <v>305</v>
    <v>57</v>
    <v>Utah</v>
    <v>9</v>
    <v>10</v>
    <v>Map</v>
    <v>11</v>
    <v>51</v>
    <v>US-UT</v>
    <v>1189</v>
    <v>1190</v>
    <v>1191</v>
    <v>4</v>
    <v>Utah is a landlocked state in the Mountain West subregion of the Western United States. It is bordered to its east by Colorado, to its northeast by Wyoming, to its north by Idaho, to its south by Arizona, and to its west by Nevada. Utah also touches a corner of New Mexico in the southeast. Of the fifty U.S. states, Utah is the 13th-largest by area; with a population over three million, it is the 30th-most-populous and 11th-least-densely populated. Urban development is mostly concentrated in two areas: the Wasatch Front in the north-central part of the state, which is home to roughly two-thirds of the population and includes the capital city, Salt Lake City; and Washington County in the southwest, with more than 180,000 residents. Most of the western half of Utah lies in the Great Basin.</v>
    <v>1192</v>
    <v>1193</v>
    <v>1194</v>
    <v>1191</v>
    <v>1198</v>
    <v>1199</v>
    <v>1200</v>
    <v>1201</v>
    <v>1202</v>
    <v>Utah</v>
    <v>1203</v>
    <v>1204</v>
    <v>364</v>
    <v>70</v>
    <v>1205</v>
    <v>1046</v>
    <v>1206</v>
    <v>644</v>
    <v>244</v>
    <v>1207</v>
    <v>1208</v>
    <v>643</v>
    <v>685</v>
    <v>282</v>
    <v>190</v>
    <v>67</v>
    <v>244</v>
    <v>1207</v>
    <v>690</v>
    <v>Utah</v>
    <v>mdp/vdpid/34626</v>
  </rv>
  <rv s="1">
    <fb>137733</fb>
    <v>13</v>
  </rv>
  <rv s="1">
    <fb>9474</fb>
    <v>13</v>
  </rv>
  <rv s="0">
    <v>536870912</v>
    <v>Little Rock</v>
    <v>2039fcee-c7a5-4241-930b-d2c6d17bae74</v>
    <v>en-US</v>
    <v>Map</v>
  </rv>
  <rv s="1">
    <fb>1138025</fb>
    <v>13</v>
  </rv>
  <rv s="1">
    <fb>1354762</fb>
    <v>13</v>
  </rv>
  <rv s="2">
    <v>47</v>
    <v>11</v>
    <v>312</v>
    <v>6</v>
    <v>0</v>
    <v>Image of Arkansas</v>
  </rv>
  <rv s="0">
    <v>805306368</v>
    <v>Asa Hutchinson (Governor)</v>
    <v>20979a57-ced6-0ef1-46d5-296f4afb0365</v>
    <v>en-US</v>
    <v>Generic</v>
  </rv>
  <rv s="0">
    <v>805306368</v>
    <v>Tim Griffin (Lieutenant Governor)</v>
    <v>225bec68-3137-0b85-47d5-f307cffc8329</v>
    <v>en-US</v>
    <v>Generic</v>
  </rv>
  <rv s="3">
    <v>58</v>
  </rv>
  <rv s="4">
    <v>https://www.bing.com/search?q=arkansas&amp;form=skydnc</v>
    <v>Learn more on Bing</v>
  </rv>
  <rv s="1">
    <fb>677</fb>
    <v>15</v>
  </rv>
  <rv s="1">
    <fb>41371</fb>
    <v>15</v>
  </rv>
  <rv s="1">
    <fb>111400</fb>
    <v>15</v>
  </rv>
  <rv s="1">
    <fb>3011524</fb>
    <v>13</v>
  </rv>
  <rv s="1">
    <fb>0.16</fb>
    <v>17</v>
  </rv>
  <rv s="1">
    <fb>0.21100000000000002</fb>
    <v>17</v>
  </rv>
  <rv s="1">
    <fb>0.58499999999999996</fb>
    <v>17</v>
  </rv>
  <rv s="1">
    <fb>0.12300000000000001</fb>
    <v>17</v>
  </rv>
  <rv s="1">
    <fb>0.79500000000000004</fb>
    <v>17</v>
  </rv>
  <rv s="8">
    <v>#VALUE!</v>
    <v>en-US</v>
    <v>b939db72-08f2-4ea6-a16a-a53bf32e6612</v>
    <v>536870912</v>
    <v>1</v>
    <v>311</v>
    <v>57</v>
    <v>Arkansas</v>
    <v>9</v>
    <v>10</v>
    <v>Map</v>
    <v>11</v>
    <v>51</v>
    <v>US-AR</v>
    <v>1210</v>
    <v>1211</v>
    <v>1212</v>
    <v>4</v>
    <v>Arkansas is a landlocked state in the south-central region of the Southern United States. It is bordered by Missouri to the north, Tennessee and Mississippi to the east, Louisiana to the south, and Texas and Oklahoma to the west. Its name is from the Osage language, a Dhegiha Siouan language, and referred to their relatives, the Quapaw people. The state's diverse geography ranges from the mountainous regions of the Ozark and Ouachita Mountains, which make up the U.S. Interior Highlands, to the densely forested land in the south known as the Arkansas Timberlands, to the eastern lowlands along the Mississippi River and the Arkansas Delta.</v>
    <v>1213</v>
    <v>1214</v>
    <v>1215</v>
    <v>1212</v>
    <v>1218</v>
    <v>1219</v>
    <v>1220</v>
    <v>1221</v>
    <v>1222</v>
    <v>Arkansas</v>
    <v>325</v>
    <v>1223</v>
    <v>1046</v>
    <v>1224</v>
    <v>182</v>
    <v>25</v>
    <v>1225</v>
    <v>357</v>
    <v>443</v>
    <v>1166</v>
    <v>450</v>
    <v>1226</v>
    <v>899</v>
    <v>1227</v>
    <v>358</v>
    <v>688</v>
    <v>162</v>
    <v>1228</v>
    <v>310</v>
    <v>Arkansas</v>
    <v>mdp/vdpid/1951</v>
  </rv>
  <rv s="1">
    <fb>269837</fb>
    <v>13</v>
  </rv>
  <rv s="1">
    <fb>38974</fb>
    <v>13</v>
  </rv>
  <rv s="0">
    <v>536870912</v>
    <v>Denver</v>
    <v>5a7229b6-72d3-4bfc-a95e-9c35e297c9ff</v>
    <v>en-US</v>
    <v>Map</v>
  </rv>
  <rv s="1">
    <fb>2024468</fb>
    <v>13</v>
  </rv>
  <rv s="1">
    <fb>2339118</fb>
    <v>13</v>
  </rv>
  <rv s="2">
    <v>48</v>
    <v>11</v>
    <v>318</v>
    <v>6</v>
    <v>0</v>
    <v>Image of Colorado</v>
  </rv>
  <rv s="0">
    <v>805306368</v>
    <v>Dianne Primavera (Lieutenant Governor)</v>
    <v>f4e53c30-335f-00af-307f-4f95e90798de</v>
    <v>en-US</v>
    <v>Generic</v>
  </rv>
  <rv s="3">
    <v>59</v>
  </rv>
  <rv s="4">
    <v>https://www.bing.com/search?q=colorado&amp;form=skydnc</v>
    <v>Learn more on Bing</v>
  </rv>
  <rv s="1">
    <fb>60629</fb>
    <v>15</v>
  </rv>
  <rv s="1">
    <fb>247800</fb>
    <v>15</v>
  </rv>
  <rv s="1">
    <fb>5773714</fb>
    <v>13</v>
  </rv>
  <rv s="1">
    <fb>0.13</fb>
    <v>17</v>
  </rv>
  <rv s="1">
    <fb>0.38100000000000001</fb>
    <v>17</v>
  </rv>
  <rv s="1">
    <fb>0.875</fb>
    <v>17</v>
  </rv>
  <rv s="8">
    <v>#VALUE!</v>
    <v>en-US</v>
    <v>a070c5c2-b22d-41d8-b869-f20e583c4f80</v>
    <v>536870912</v>
    <v>1</v>
    <v>317</v>
    <v>57</v>
    <v>Colorado</v>
    <v>9</v>
    <v>10</v>
    <v>Map</v>
    <v>11</v>
    <v>51</v>
    <v>US-CO</v>
    <v>1230</v>
    <v>1231</v>
    <v>1232</v>
    <v>4</v>
    <v>Colorado is a state in the Mountain West sub-region of the Western United States. It encompasses most of the Southern Rocky Mountains, as well as the northeastern portion of the Colorado Plateau and the western edge of the Great Plains. Colorado is the eighth most extensive and 21st most populous U.S. state. The United States Census Bureau estimated the population of Colorado at 5,839,926 as of July 1, 2022, a 1.15% increase since the 2020 United States census.</v>
    <v>1233</v>
    <v>1234</v>
    <v>1235</v>
    <v>1232</v>
    <v>1237</v>
    <v>1238</v>
    <v>914</v>
    <v>1239</v>
    <v>1240</v>
    <v>Colorado</v>
    <v>961</v>
    <v>1241</v>
    <v>736</v>
    <v>1242</v>
    <v>410</v>
    <v>759</v>
    <v>1243</v>
    <v>638</v>
    <v>1042</v>
    <v>944</v>
    <v>191</v>
    <v>668</v>
    <v>17</v>
    <v>450</v>
    <v>569</v>
    <v>412</v>
    <v>256</v>
    <v>1244</v>
    <v>690</v>
    <v>Colorado</v>
    <v>mdp/vdpid/7636</v>
  </rv>
  <rv s="1">
    <fb>6452</fb>
    <v>13</v>
  </rv>
  <rv s="1">
    <fb>5804</fb>
    <v>13</v>
  </rv>
  <rv s="0">
    <v>536870912</v>
    <v>Dover</v>
    <v>e2074a3a-aa84-0f74-453a-3167a0a32abc</v>
    <v>en-US</v>
    <v>Map</v>
  </rv>
  <rv s="1">
    <fb>344022</fb>
    <v>13</v>
  </rv>
  <rv s="1">
    <fb>426149</fb>
    <v>13</v>
  </rv>
  <rv s="2">
    <v>49</v>
    <v>11</v>
    <v>324</v>
    <v>6</v>
    <v>0</v>
    <v>Image of Delaware</v>
  </rv>
  <rv s="0">
    <v>536870912</v>
    <v>Wilmington</v>
    <v>77a8f223-fe51-4aa2-8e3d-6c81e5bc270e</v>
    <v>en-US</v>
    <v>Map</v>
  </rv>
  <rv s="0">
    <v>805306368</v>
    <v>John Carney (Governor)</v>
    <v>27d50603-eaaa-4817-8ca0-edafa395697d</v>
    <v>en-US</v>
    <v>Generic</v>
  </rv>
  <rv s="0">
    <v>805306368</v>
    <v>Bethany Hall-Long (Lieutenant Governor)</v>
    <v>ee026ac0-4056-4f6d-e38a-e7f7b78c42f4</v>
    <v>en-US</v>
    <v>Generic</v>
  </rv>
  <rv s="3">
    <v>60</v>
  </rv>
  <rv s="4">
    <v>https://www.bing.com/search?q=delaware&amp;form=skydnc</v>
    <v>Learn more on Bing</v>
  </rv>
  <rv s="1">
    <fb>1018</fb>
    <v>15</v>
  </rv>
  <rv s="1">
    <fb>60509</fb>
    <v>15</v>
  </rv>
  <rv s="1">
    <fb>231500</fb>
    <v>15</v>
  </rv>
  <rv s="1">
    <fb>989948</fb>
    <v>13</v>
  </rv>
  <rv s="1">
    <fb>0.3</fb>
    <v>17</v>
  </rv>
  <rv s="1">
    <fb>8.6999999999999994E-2</fb>
    <v>17</v>
  </rv>
  <rv s="1">
    <fb>0.21600000000000003</fb>
    <v>17</v>
  </rv>
  <rv s="1">
    <fb>0.70400000000000007</fb>
    <v>17</v>
  </rv>
  <rv s="8">
    <v>#VALUE!</v>
    <v>en-US</v>
    <v>8ad617cc-3d7a-4b3c-a787-098de959ccc4</v>
    <v>536870912</v>
    <v>1</v>
    <v>323</v>
    <v>57</v>
    <v>Delaware</v>
    <v>9</v>
    <v>10</v>
    <v>Map</v>
    <v>11</v>
    <v>51</v>
    <v>US-DE</v>
    <v>1246</v>
    <v>1247</v>
    <v>1248</v>
    <v>4</v>
    <v>Delaware is a state in the Mid-Atlantic region of the United States, bordering Maryland to its south and west, Pennsylvania to its north, New Jersey to its northeast, and the Atlantic Ocean to its east. The state takes its name from the adjacent Delaware Bay, in turn named after Thomas West, 3rd Baron De La Warr, an English nobleman and Virginia's first colonial governor.</v>
    <v>1249</v>
    <v>1250</v>
    <v>1251</v>
    <v>1252</v>
    <v>1255</v>
    <v>1256</v>
    <v>1257</v>
    <v>1258</v>
    <v>1259</v>
    <v>Delaware</v>
    <v>563</v>
    <v>1260</v>
    <v>192</v>
    <v>613</v>
    <v>19</v>
    <v>361</v>
    <v>1261</v>
    <v>474</v>
    <v>1262</v>
    <v>362</v>
    <v>419</v>
    <v>220</v>
    <v>188</v>
    <v>411</v>
    <v>1046</v>
    <v>1263</v>
    <v>285</v>
    <v>1264</v>
    <v>32</v>
    <v>Delaware</v>
    <v>mdp/vdpid/8831</v>
  </rv>
</rvData>
</file>

<file path=xl/richData/rdrichvaluestructure.xml><?xml version="1.0" encoding="utf-8"?>
<rvStructures xmlns="http://schemas.microsoft.com/office/spreadsheetml/2017/richdata" count="10">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ountry/region" t="r"/>
    <k n="Description" t="s"/>
    <k n="Households" t="r"/>
    <k n="Housing units" t="r"/>
    <k n="Image"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rvStructures>
</file>

<file path=xl/richData/rdsupportingpropertybag.xml><?xml version="1.0" encoding="utf-8"?>
<supportingPropertyBags xmlns="http://schemas.microsoft.com/office/spreadsheetml/2017/richdata2">
  <spbArrays count="5">
    <a count="48">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White (%)</v>
      <v t="s">Population: Two or more races (%)</v>
      <v t="s">Time zone(s)</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47">
      <v t="s">%EntityServiceId</v>
      <v t="s">%IsRefreshable</v>
      <v t="s">%EntityCulture</v>
      <v t="s">%EntityId</v>
      <v t="s">_Icon</v>
      <v t="s">_Provider</v>
      <v t="s">_Attribution</v>
      <v t="s">_Display</v>
      <v t="s">Name</v>
      <v t="s">_Format</v>
      <v t="s">Leader(s)</v>
      <v t="s">Country/region</v>
      <v t="s">_SubLabel</v>
      <v t="s">Population</v>
      <v t="s">Area</v>
      <v t="s">Abbreviation</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a count="49">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a count="48">
      <v t="s">%EntityServiceId</v>
      <v t="s">%IsRefreshable</v>
      <v t="s">%EntityCulture</v>
      <v t="s">%EntityId</v>
      <v t="s">_Icon</v>
      <v t="s">_Provider</v>
      <v t="s">_Attribution</v>
      <v t="s">_Display</v>
      <v t="s">Name</v>
      <v t="s">_Format</v>
      <v t="s">Capital/Major City</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spbArrays>
  <spbData count="325">
    <spb s="0">
      <v xml:space="preserve">	</v>
      <v xml:space="preserve">	</v>
      <v xml:space="preserve">https://en.wikipedia.org	</v>
      <v xml:space="preserve">https://creativecommons.org/licenses/by-sa/3.0	</v>
    </spb>
    <spb s="0">
      <v xml:space="preserve">US Census	</v>
      <v xml:space="preserve">	</v>
      <v xml:space="preserve">https://www.census.gov/popest/data/state/asrh/2014/files/SC-EST2014-AGESEX-CIV.csv	</v>
      <v xml:space="preserve">	</v>
    </spb>
    <spb s="0">
      <v xml:space="preserve">Wikipedia	</v>
      <v xml:space="preserve">CC-BY-SA	</v>
      <v xml:space="preserve">http://en.wikipedia.org/wiki/Maine	</v>
      <v xml:space="preserve">http://creativecommons.org/licenses/by-sa/3.0/	</v>
    </spb>
    <spb s="0">
      <v xml:space="preserve">Wikipedia	US Census	US Census	Wikipedia	Sec	</v>
      <v xml:space="preserve">CC-BY-SA			CC-BY-SA		</v>
      <v xml:space="preserve">http://en.wikipedia.org/wiki/Maine	https://www.census.gov/popest/data/state/asrh/2014/files/SC-EST2014-AGESEX-CIV.csv	http://www.census.gov/quickfacts/table/WTN220212/23	https://en.wikipedia.org/wiki/Maine	https://www.sec.gov/cgi-bin/browse-edgar?action=getcompany&amp;CIK=0001875768	</v>
      <v xml:space="preserve">http://creativecommons.org/licenses/by-sa/3.0/			http://creativecommons.org/licenses/by-sa/3.0/		</v>
    </spb>
    <spb s="0">
      <v xml:space="preserve">Wikipedia	US Census	US Census	</v>
      <v xml:space="preserve">CC-BY-SA			</v>
      <v xml:space="preserve">http://en.wikipedia.org/wiki/Maine	https://www.census.gov/popest/data/state/asrh/2014/files/SC-EST2014-AGESEX-CIV.csv	http://www.census.gov/quickfacts/table/WTN220212/23	</v>
      <v xml:space="preserve">http://creativecommons.org/licenses/by-sa/3.0/			</v>
    </spb>
    <spb s="1">
      <v>0</v>
      <v>0</v>
      <v>1</v>
      <v>0</v>
      <v>0</v>
      <v>0</v>
      <v>2</v>
      <v>1</v>
      <v>3</v>
      <v>1</v>
      <v>4</v>
      <v>4</v>
      <v>1</v>
      <v>1</v>
      <v>1</v>
      <v>1</v>
      <v>4</v>
      <v>1</v>
      <v>1</v>
      <v>1</v>
      <v>1</v>
      <v>1</v>
      <v>1</v>
      <v>1</v>
      <v>1</v>
      <v>1</v>
      <v>4</v>
      <v>1</v>
      <v>1</v>
      <v>1</v>
    </spb>
    <spb s="2">
      <v>0</v>
      <v>Name</v>
      <v>LearnMoreOnLink</v>
    </spb>
    <spb s="3">
      <v>0</v>
      <v>0</v>
      <v>0</v>
    </spb>
    <spb s="4">
      <v>0</v>
      <v>0</v>
    </spb>
    <spb s="5">
      <v>7</v>
      <v>7</v>
      <v>8</v>
      <v>7</v>
    </spb>
    <spb s="6">
      <v>1</v>
      <v>2</v>
      <v>3</v>
    </spb>
    <spb s="7">
      <v>https://www.bing.com</v>
      <v>https://www.bing.com/th?id=Ga%5Cbing_yt.png&amp;w=100&amp;h=40&amp;c=0&amp;pid=0.1</v>
      <v>Powered by Bing</v>
    </spb>
    <spb s="8">
      <v>square km</v>
      <v>2015</v>
      <v>2020</v>
      <v>2016</v>
      <v>2016</v>
      <v>2015</v>
      <v>2015</v>
      <v>2010, 2016</v>
      <v>persons (2015)</v>
      <v>persons (2015)</v>
      <v>2015</v>
      <v>2015</v>
      <v>2015</v>
      <v>2015</v>
      <v>persons (2015)</v>
      <v>persons (2015)</v>
      <v>2015</v>
      <v>persons age 16+, 2015</v>
      <v>persons (2015)</v>
      <v>under age 65, 2015</v>
      <v>2015</v>
      <v>persons age 25+, 2015</v>
      <v>persons (2015)</v>
      <v>persons (2015)</v>
    </spb>
    <spb s="9">
      <v>4</v>
    </spb>
    <spb s="0">
      <v xml:space="preserve">	</v>
      <v xml:space="preserve">	</v>
      <v xml:space="preserve">https://en.wikipedia.org/wiki/Maine	</v>
      <v xml:space="preserve">https://creativecommons.org/licenses/by-sa/3.0	</v>
    </spb>
    <spb s="9">
      <v>5</v>
    </spb>
    <spb s="9">
      <v>6</v>
    </spb>
    <spb s="9">
      <v>7</v>
    </spb>
    <spb s="9">
      <v>8</v>
    </spb>
    <spb s="0">
      <v xml:space="preserve">data.worldbank.org	</v>
      <v xml:space="preserve">	</v>
      <v xml:space="preserve">http://data.worldbank.org/indicator/FP.CPI.TOTL	</v>
      <v xml:space="preserve">	</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http://en.wikipedia.org/wiki/United_States	</v>
      <v xml:space="preserve">http://creativecommons.org/licenses/by-sa/3.0/	</v>
    </spb>
    <spb s="0">
      <v xml:space="preserve">Wikipedia	US Census	Cia	</v>
      <v xml:space="preserve">CC-BY-SA			</v>
      <v xml:space="preserve">http://en.wikipedia.org/wiki/United_States	https://www.census.gov/popest/data/state/asrh/2014/files/SC-EST2014-AGESEX-CIV.csv	https://www.cia.gov/library/publications/the-world-factbook/geos/us.html?Transportation	</v>
      <v xml:space="preserve">http://creativecommons.org/licenses/by-sa/3.0/			</v>
    </spb>
    <spb s="0">
      <v xml:space="preserve">Wikipedia	US Census	US Census	Sec	</v>
      <v xml:space="preserve">CC-BY-SA				</v>
      <v xml:space="preserve">http://en.wikipedia.org/wiki/United_States	https://www.census.gov/popest/data/state/asrh/2014/files/SC-EST2014-AGESEX-CIV.csv	http://www.census.gov/quickfacts/table/VET605214/	https://www.sec.gov/cgi-bin/browse-edgar?action=getcompany&amp;CIK=0001582635	</v>
      <v xml:space="preserve">http://creativecommons.org/licenses/by-sa/3.0/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Wikipedia	Wikipedia	Wikidata	</v>
      <v xml:space="preserve">CC-BY-SA	CC-BY-SA		</v>
      <v xml:space="preserve">http://en.wikipedia.org/wiki/United_States	https://en.wikipedia.org/wiki/United_States	https://www.wikidata.org/wiki/Q30	</v>
      <v xml:space="preserve">http://creativecommons.org/licenses/by-sa/3.0/	http://creativecommons.org/licenses/by-sa/3.0/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Wikipedia	US Census	Cia	US Census	Sec	</v>
      <v xml:space="preserve">CC-BY-SA					</v>
      <v xml:space="preserve">http://en.wikipedia.org/wiki/United_States	https://www.census.gov/popest/data/state/asrh/2014/files/SC-EST2014-AGESEX-CIV.csv	https://www.cia.gov/library/publications/the-world-factbook/geos/us.html?Transportation	http://www.census.gov/quickfacts/table/VET605214/	https://www.sec.gov/cgi-bin/browse-edgar?action=getcompany&amp;CIK=0001582635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0">
      <v>19</v>
      <v>20</v>
      <v>0</v>
      <v>0</v>
      <v>21</v>
      <v>0</v>
      <v>0</v>
      <v>0</v>
      <v>22</v>
      <v>23</v>
      <v>24</v>
      <v>22</v>
      <v>22</v>
      <v>25</v>
      <v>20</v>
      <v>1</v>
      <v>26</v>
      <v>27</v>
      <v>1</v>
      <v>28</v>
      <v>29</v>
      <v>30</v>
      <v>1</v>
      <v>31</v>
      <v>1</v>
      <v>32</v>
      <v>33</v>
      <v>34</v>
      <v>35</v>
      <v>1</v>
      <v>20</v>
      <v>1</v>
      <v>1</v>
      <v>1</v>
      <v>1</v>
      <v>1</v>
      <v>1</v>
      <v>1</v>
      <v>1</v>
      <v>1</v>
      <v>1</v>
      <v>36</v>
    </spb>
    <spb s="2">
      <v>1</v>
      <v>Name</v>
      <v>LearnMoreOnLink</v>
    </spb>
    <spb s="11">
      <v>2019</v>
      <v>2019</v>
      <v>square km</v>
      <v>per thousand (2018)</v>
      <v>2021</v>
      <v>2022</v>
      <v>2018</v>
      <v>per liter (2016)</v>
      <v>2019</v>
      <v>years (2018)</v>
      <v>2019</v>
      <v>per thousand (2018)</v>
      <v>2019</v>
      <v>2017</v>
      <v>2016</v>
      <v>2020</v>
      <v>2016</v>
      <v>2017</v>
      <v>kilotons per year (2016)</v>
      <v>deaths per 100,000 (2017)</v>
      <v>kWh (2014)</v>
      <v>2015</v>
      <v>2018</v>
      <v>2016</v>
      <v>2016</v>
      <v>2016</v>
      <v>2016</v>
      <v>2016</v>
      <v>2015</v>
      <v>2016</v>
      <v>2016</v>
      <v>2017</v>
      <v>2017</v>
      <v>2019</v>
    </spb>
    <spb s="9">
      <v>9</v>
    </spb>
    <spb s="9">
      <v>10</v>
    </spb>
    <spb s="9">
      <v>11</v>
    </spb>
    <spb s="9">
      <v>12</v>
    </spb>
    <spb s="0">
      <v xml:space="preserve">	</v>
      <v xml:space="preserve">	</v>
      <v xml:space="preserve">https://en.wikipedia.org/wiki/United_States	</v>
      <v xml:space="preserve">https://creativecommons.org/licenses/by-sa/3.0	</v>
    </spb>
    <spb s="9">
      <v>13</v>
    </spb>
    <spb s="0">
      <v xml:space="preserve">Wikipedia	</v>
      <v xml:space="preserve">CC-BY-SA	</v>
      <v xml:space="preserve">http://en.wikipedia.org/wiki/Washington,_D.C.	</v>
      <v xml:space="preserve">http://creativecommons.org/licenses/by-sa/3.0/	</v>
    </spb>
    <spb s="0">
      <v xml:space="preserve">Wikipedia	US Census	US Census	Wikipedia	Sec	</v>
      <v xml:space="preserve">CC-BY-SA			CC-BY-SA		</v>
      <v xml:space="preserve">http://en.wikipedia.org/wiki/Washington,_D.C.	https://www.census.gov/popest/data/state/asrh/2014/files/SC-EST2014-AGESEX-CIV.csv	http://www.census.gov/quickfacts/table/WTN220212/11	https://en.wikipedia.org/wiki/Washington,_D.C.	https://www.sec.gov/cgi-bin/browse-edgar?action=getcompany&amp;CIK=0001911247	</v>
      <v xml:space="preserve">http://creativecommons.org/licenses/by-sa/3.0/			http://creativecommons.org/licenses/by-sa/3.0/		</v>
    </spb>
    <spb s="0">
      <v xml:space="preserve">Wikipedia	US Census	US Census	</v>
      <v xml:space="preserve">CC-BY-SA			</v>
      <v xml:space="preserve">http://en.wikipedia.org/wiki/Washington,_D.C.	https://www.census.gov/popest/data/state/asrh/2014/files/SC-EST2014-AGESEX-CIV.csv	http://www.census.gov/quickfacts/table/WTN220212/11	</v>
      <v xml:space="preserve">http://creativecommons.org/licenses/by-sa/3.0/			</v>
    </spb>
    <spb s="12">
      <v>0</v>
      <v>0</v>
      <v>1</v>
      <v>0</v>
      <v>0</v>
      <v>0</v>
      <v>46</v>
      <v>1</v>
      <v>47</v>
      <v>1</v>
      <v>48</v>
      <v>1</v>
      <v>1</v>
      <v>1</v>
      <v>1</v>
      <v>48</v>
      <v>1</v>
      <v>1</v>
      <v>1</v>
      <v>1</v>
      <v>1</v>
      <v>1</v>
      <v>1</v>
      <v>1</v>
      <v>1</v>
      <v>48</v>
      <v>1</v>
      <v>1</v>
      <v>1</v>
      <v>1</v>
    </spb>
    <spb s="2">
      <v>2</v>
      <v>Name</v>
      <v>LearnMoreOnLink</v>
    </spb>
    <spb s="13">
      <v>square km</v>
      <v>2015</v>
      <v>2020</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	</v>
      <v xml:space="preserve">	</v>
      <v xml:space="preserve">https://en.wikipedia.org/wiki/Washington,_D.C.	</v>
      <v xml:space="preserve">https://creativecommons.org/licenses/by-sa/3.0	</v>
    </spb>
    <spb s="0">
      <v xml:space="preserve">Wikipedia	</v>
      <v xml:space="preserve">CC-BY-SA	</v>
      <v xml:space="preserve">http://en.wikipedia.org/wiki/New_York_(state)	</v>
      <v xml:space="preserve">http://creativecommons.org/licenses/by-sa/3.0/	</v>
    </spb>
    <spb s="0">
      <v xml:space="preserve">Wikipedia	Wikipedia	US Census	US Census	Wikipedia	</v>
      <v xml:space="preserve">CC-BY-SA	CC-BY-SA			CC-BY-SA	</v>
      <v xml:space="preserve">http://en.wikipedia.org/wiki/New_York_(state)	http://en.wikipedia.org/wiki/New_York	https://www.census.gov/popest/data/state/asrh/2014/files/SC-EST2014-AGESEX-CIV.csv	http://www.census.gov/quickfacts/table/WTN220212/36	https://en.wikipedia.org/wiki/New_York_(state)	</v>
      <v xml:space="preserve">http://creativecommons.org/licenses/by-sa/3.0/	http://creativecommons.org/licenses/by-sa/3.0/			http://creativecommons.org/licenses/by-sa/3.0/	</v>
    </spb>
    <spb s="0">
      <v xml:space="preserve">Wikipedia	Wikipedia	US Census	US Census	</v>
      <v xml:space="preserve">CC-BY-SA	CC-BY-SA			</v>
      <v xml:space="preserve">http://en.wikipedia.org/wiki/New_York_(state)	http://en.wikipedia.org/wiki/New_York	https://www.census.gov/popest/data/state/asrh/2014/files/SC-EST2014-AGESEX-CIV.csv	http://www.census.gov/quickfacts/table/WTN220212/36	</v>
      <v xml:space="preserve">http://creativecommons.org/licenses/by-sa/3.0/	http://creativecommons.org/licenses/by-sa/3.0/			</v>
    </spb>
    <spb s="14">
      <v>0</v>
      <v>0</v>
      <v>1</v>
      <v>0</v>
      <v>0</v>
      <v>0</v>
      <v>53</v>
      <v>1</v>
      <v>54</v>
      <v>1</v>
      <v>55</v>
      <v>55</v>
      <v>1</v>
      <v>1</v>
      <v>1</v>
      <v>1</v>
      <v>55</v>
      <v>1</v>
      <v>1</v>
      <v>1</v>
      <v>1</v>
      <v>1</v>
      <v>1</v>
      <v>1</v>
      <v>1</v>
      <v>1</v>
      <v>55</v>
      <v>1</v>
      <v>1</v>
      <v>1</v>
      <v>1</v>
    </spb>
    <spb s="2">
      <v>3</v>
      <v>Name</v>
      <v>LearnMoreOnLink</v>
    </spb>
    <spb s="0">
      <v xml:space="preserve">	</v>
      <v xml:space="preserve">	</v>
      <v xml:space="preserve">https://en.wikipedia.org/wiki/New_York_(state)	</v>
      <v xml:space="preserve">https://creativecommons.org/licenses/by-sa/3.0	</v>
    </spb>
    <spb s="0">
      <v xml:space="preserve">Wikipedia	</v>
      <v xml:space="preserve">CC-BY-SA	</v>
      <v xml:space="preserve">http://en.wikipedia.org/wiki/California	</v>
      <v xml:space="preserve">http://creativecommons.org/licenses/by-sa/3.0/	</v>
    </spb>
    <spb s="0">
      <v xml:space="preserve">Wikipedia	US Census	US Census	Wikipedia	Sec	</v>
      <v xml:space="preserve">CC-BY-SA			CC-BY-SA		</v>
      <v xml:space="preserve">http://en.wikipedia.org/wiki/California	https://www.census.gov/popest/data/state/asrh/2014/files/SC-EST2014-AGESEX-CIV.csv	http://www.census.gov/quickfacts/table/VET605214/06	https://en.wikipedia.org/wiki/California	https://www.sec.gov/cgi-bin/browse-edgar?action=getcompany&amp;CIK=0001937147	</v>
      <v xml:space="preserve">http://creativecommons.org/licenses/by-sa/3.0/			http://creativecommons.org/licenses/by-sa/3.0/		</v>
    </spb>
    <spb s="0">
      <v xml:space="preserve">Wikipedia	US Census	US Census	</v>
      <v xml:space="preserve">CC-BY-SA			</v>
      <v xml:space="preserve">http://en.wikipedia.org/wiki/California	https://www.census.gov/popest/data/state/asrh/2014/files/SC-EST2014-AGESEX-CIV.csv	http://www.census.gov/quickfacts/table/VET605214/06	</v>
      <v xml:space="preserve">http://creativecommons.org/licenses/by-sa/3.0/			</v>
    </spb>
    <spb s="0">
      <v xml:space="preserve">Wikipedia	US Census	Wikipedia	US Census	Wikipedia	Sec	</v>
      <v xml:space="preserve">CC-BY-SA		CC-BY-SA		CC-BY-SA		</v>
      <v xml:space="preserve">http://en.wikipedia.org/wiki/California	https://www.census.gov/popest/data/state/asrh/2014/files/SC-EST2014-AGESEX-CIV.csv	http://tl.wikipedia.org/wiki/Lungsod_ng_Culver,_California	http://www.census.gov/quickfacts/table/VET605214/06	https://en.wikipedia.org/wiki/California	https://www.sec.gov/cgi-bin/browse-edgar?action=getcompany&amp;CIK=0001937147	</v>
      <v xml:space="preserve">http://creativecommons.org/licenses/by-sa/3.0/		http://creativecommons.org/licenses/by-sa/3.0/		http://creativecommons.org/licenses/by-sa/3.0/		</v>
    </spb>
    <spb s="14">
      <v>0</v>
      <v>0</v>
      <v>1</v>
      <v>0</v>
      <v>0</v>
      <v>0</v>
      <v>59</v>
      <v>1</v>
      <v>60</v>
      <v>1</v>
      <v>61</v>
      <v>62</v>
      <v>1</v>
      <v>1</v>
      <v>1</v>
      <v>1</v>
      <v>61</v>
      <v>1</v>
      <v>1</v>
      <v>1</v>
      <v>1</v>
      <v>1</v>
      <v>1</v>
      <v>1</v>
      <v>1</v>
      <v>1</v>
      <v>61</v>
      <v>1</v>
      <v>1</v>
      <v>1</v>
      <v>1</v>
    </spb>
    <spb s="0">
      <v xml:space="preserve">	</v>
      <v xml:space="preserve">	</v>
      <v xml:space="preserve">https://en.wikipedia.org/wiki/California	</v>
      <v xml:space="preserve">https://creativecommons.org/licenses/by-sa/3.0	</v>
    </spb>
    <spb s="0">
      <v xml:space="preserve">Wikipedia	</v>
      <v xml:space="preserve">CC-BY-SA	</v>
      <v xml:space="preserve">http://en.wikipedia.org/wiki/Washington_(state)	</v>
      <v xml:space="preserve">http://creativecommons.org/licenses/by-sa/3.0/	</v>
    </spb>
    <spb s="0">
      <v xml:space="preserve">Wikipedia	US Census	Crunchbase	</v>
      <v xml:space="preserve">CC-BY-SA			</v>
      <v xml:space="preserve">http://en.wikipedia.org/wiki/Washington_(state)	https://www.census.gov/popest/data/state/asrh/2014/files/SC-EST2014-AGESEX-CIV.csv	https://www.crunchbase.com/organization/access-washington	</v>
      <v xml:space="preserve">http://creativecommons.org/licenses/by-sa/3.0/			</v>
    </spb>
    <spb s="0">
      <v xml:space="preserve">Wikipedia	US Census	US Census	Wikipedia	Crunchbase	</v>
      <v xml:space="preserve">CC-BY-SA			CC-BY-SA		</v>
      <v xml:space="preserve">http://en.wikipedia.org/wiki/Washington_(state)	https://www.census.gov/popest/data/state/asrh/2014/files/SC-EST2014-AGESEX-CIV.csv	http://www.census.gov/quickfacts/table/WTN220212/53	https://en.wikipedia.org/wiki/Washington_(state)	https://www.crunchbase.com/organization/access-washington	</v>
      <v xml:space="preserve">http://creativecommons.org/licenses/by-sa/3.0/			http://creativecommons.org/licenses/by-sa/3.0/		</v>
    </spb>
    <spb s="15">
      <v>0</v>
      <v>0</v>
      <v>1</v>
      <v>0</v>
      <v>0</v>
      <v>0</v>
      <v>65</v>
      <v>66</v>
      <v>1</v>
      <v>67</v>
      <v>1</v>
      <v>66</v>
      <v>66</v>
      <v>1</v>
      <v>1</v>
      <v>1</v>
      <v>1</v>
      <v>66</v>
      <v>1</v>
      <v>1</v>
      <v>1</v>
      <v>1</v>
      <v>1</v>
      <v>1</v>
      <v>1</v>
      <v>1</v>
      <v>1</v>
      <v>66</v>
      <v>1</v>
      <v>1</v>
      <v>1</v>
      <v>1</v>
    </spb>
    <spb s="0">
      <v xml:space="preserve">	</v>
      <v xml:space="preserve">	</v>
      <v xml:space="preserve">https://en.wikipedia.org/wiki/Washington_(state)	</v>
      <v xml:space="preserve">https://creativecommons.org/licenses/by-sa/3.0	</v>
    </spb>
    <spb s="0">
      <v xml:space="preserve">Wikipedia	</v>
      <v xml:space="preserve">CC-BY-SA	</v>
      <v xml:space="preserve">http://en.wikipedia.org/wiki/New_Jersey	</v>
      <v xml:space="preserve">http://creativecommons.org/licenses/by-sa/3.0/	</v>
    </spb>
    <spb s="0">
      <v xml:space="preserve">Wikipedia	US Census	US Census	Wikipedia	Sec	</v>
      <v xml:space="preserve">CC-BY-SA			CC-BY-SA		</v>
      <v xml:space="preserve">http://en.wikipedia.org/wiki/New_Jersey	https://www.census.gov/popest/data/state/asrh/2014/files/SC-EST2014-AGESEX-CIV.csv	http://www.census.gov/quickfacts/table/WTN220212/34	https://en.wikipedia.org/wiki/New_Jersey	https://www.sec.gov/cgi-bin/browse-edgar?action=getcompany&amp;CIK=0001921616	</v>
      <v xml:space="preserve">http://creativecommons.org/licenses/by-sa/3.0/			http://creativecommons.org/licenses/by-sa/3.0/		</v>
    </spb>
    <spb s="0">
      <v xml:space="preserve">Wikipedia	US Census	US Census	</v>
      <v xml:space="preserve">CC-BY-SA			</v>
      <v xml:space="preserve">http://en.wikipedia.org/wiki/New_Jersey	https://www.census.gov/popest/data/state/asrh/2014/files/SC-EST2014-AGESEX-CIV.csv	http://www.census.gov/quickfacts/table/WTN220212/34	</v>
      <v xml:space="preserve">http://creativecommons.org/licenses/by-sa/3.0/			</v>
    </spb>
    <spb s="14">
      <v>0</v>
      <v>0</v>
      <v>1</v>
      <v>0</v>
      <v>0</v>
      <v>0</v>
      <v>70</v>
      <v>1</v>
      <v>71</v>
      <v>1</v>
      <v>72</v>
      <v>71</v>
      <v>1</v>
      <v>1</v>
      <v>1</v>
      <v>1</v>
      <v>72</v>
      <v>1</v>
      <v>1</v>
      <v>1</v>
      <v>1</v>
      <v>1</v>
      <v>1</v>
      <v>1</v>
      <v>1</v>
      <v>1</v>
      <v>72</v>
      <v>1</v>
      <v>1</v>
      <v>1</v>
      <v>1</v>
    </spb>
    <spb s="0">
      <v xml:space="preserve">	</v>
      <v xml:space="preserve">	</v>
      <v xml:space="preserve">https://en.wikipedia.org/wiki/New_Jersey	</v>
      <v xml:space="preserve">https://creativecommons.org/licenses/by-sa/3.0	</v>
    </spb>
    <spb s="0">
      <v xml:space="preserve">Wikipedia	</v>
      <v xml:space="preserve">CC-BY-SA	</v>
      <v xml:space="preserve">http://en.wikipedia.org/wiki/Minnesota	</v>
      <v xml:space="preserve">http://creativecommons.org/licenses/by-sa/3.0/	</v>
    </spb>
    <spb s="0">
      <v xml:space="preserve">Wikipedia	US Census	US Census	Wikipedia	Sec	</v>
      <v xml:space="preserve">CC-BY-SA			CC-BY-SA		</v>
      <v xml:space="preserve">http://en.wikipedia.org/wiki/Minnesota	https://www.census.gov/popest/data/state/asrh/2014/files/SC-EST2014-AGESEX-CIV.csv	http://www.census.gov/quickfacts/table/WTN220212/27	https://en.wikipedia.org/wiki/Minnesota	https://www.sec.gov/cgi-bin/browse-edgar?action=getcompany&amp;CIK=0001931661	</v>
      <v xml:space="preserve">http://creativecommons.org/licenses/by-sa/3.0/			http://creativecommons.org/licenses/by-sa/3.0/		</v>
    </spb>
    <spb s="0">
      <v xml:space="preserve">Wikipedia	US Census	US Census	</v>
      <v xml:space="preserve">CC-BY-SA			</v>
      <v xml:space="preserve">http://en.wikipedia.org/wiki/Minnesota	https://www.census.gov/popest/data/state/asrh/2014/files/SC-EST2014-AGESEX-CIV.csv	http://www.census.gov/quickfacts/table/WTN220212/27	</v>
      <v xml:space="preserve">http://creativecommons.org/licenses/by-sa/3.0/			</v>
    </spb>
    <spb s="0">
      <v xml:space="preserve">Wikipedia	US Census	Sec	</v>
      <v xml:space="preserve">CC-BY-SA			</v>
      <v xml:space="preserve">http://en.wikipedia.org/wiki/Minnesota	http://www.census.gov/quickfacts/table/WTN220212/27	https://www.sec.gov/cgi-bin/browse-edgar?action=getcompany&amp;CIK=0001931661	</v>
      <v xml:space="preserve">http://creativecommons.org/licenses/by-sa/3.0/			</v>
    </spb>
    <spb s="14">
      <v>0</v>
      <v>0</v>
      <v>1</v>
      <v>0</v>
      <v>0</v>
      <v>0</v>
      <v>75</v>
      <v>1</v>
      <v>76</v>
      <v>1</v>
      <v>77</v>
      <v>78</v>
      <v>1</v>
      <v>1</v>
      <v>1</v>
      <v>1</v>
      <v>77</v>
      <v>1</v>
      <v>1</v>
      <v>1</v>
      <v>1</v>
      <v>1</v>
      <v>1</v>
      <v>1</v>
      <v>1</v>
      <v>1</v>
      <v>77</v>
      <v>1</v>
      <v>1</v>
      <v>1</v>
      <v>1</v>
    </spb>
    <spb s="2">
      <v>4</v>
      <v>Name</v>
      <v>LearnMoreOnLink</v>
    </spb>
    <spb s="0">
      <v xml:space="preserve">	</v>
      <v xml:space="preserve">	</v>
      <v xml:space="preserve">https://en.wikipedia.org/wiki/Minnesota	</v>
      <v xml:space="preserve">https://creativecommons.org/licenses/by-sa/3.0	</v>
    </spb>
    <spb s="0">
      <v xml:space="preserve">Wikipedia	</v>
      <v xml:space="preserve">CC-BY-SA	</v>
      <v xml:space="preserve">http://en.wikipedia.org/wiki/Massachusetts	</v>
      <v xml:space="preserve">http://creativecommons.org/licenses/by-sa/3.0/	</v>
    </spb>
    <spb s="0">
      <v xml:space="preserve">Wikipedia	US Census	US Census	Sec	</v>
      <v xml:space="preserve">CC-BY-SA				</v>
      <v xml:space="preserve">http://en.wikipedia.org/wiki/Massachusetts	https://www.census.gov/popest/data/state/asrh/2014/files/SC-EST2014-AGESEX-CIV.csv	http://www.census.gov/quickfacts/table/WTN220212/25	https://www.sec.gov/cgi-bin/browse-edgar?action=getcompany&amp;CIK=0001937416	</v>
      <v xml:space="preserve">http://creativecommons.org/licenses/by-sa/3.0/				</v>
    </spb>
    <spb s="0">
      <v xml:space="preserve">Wikipedia	US Census	US Census	Wikipedia	Sec	</v>
      <v xml:space="preserve">CC-BY-SA			CC-BY-SA		</v>
      <v xml:space="preserve">http://en.wikipedia.org/wiki/Massachusetts	https://www.census.gov/popest/data/state/asrh/2014/files/SC-EST2014-AGESEX-CIV.csv	http://www.census.gov/quickfacts/table/WTN220212/25	https://en.wikipedia.org/wiki/Massachusetts	https://www.sec.gov/cgi-bin/browse-edgar?action=getcompany&amp;CIK=0001937416	</v>
      <v xml:space="preserve">http://creativecommons.org/licenses/by-sa/3.0/			http://creativecommons.org/licenses/by-sa/3.0/		</v>
    </spb>
    <spb s="0">
      <v xml:space="preserve">Wikipedia	US Census	US Census	</v>
      <v xml:space="preserve">CC-BY-SA			</v>
      <v xml:space="preserve">http://en.wikipedia.org/wiki/Massachusetts	https://www.census.gov/popest/data/state/asrh/2014/files/SC-EST2014-AGESEX-CIV.csv	http://www.census.gov/quickfacts/table/WTN220212/25	</v>
      <v xml:space="preserve">http://creativecommons.org/licenses/by-sa/3.0/			</v>
    </spb>
    <spb s="15">
      <v>0</v>
      <v>0</v>
      <v>1</v>
      <v>0</v>
      <v>0</v>
      <v>0</v>
      <v>82</v>
      <v>83</v>
      <v>1</v>
      <v>84</v>
      <v>1</v>
      <v>85</v>
      <v>83</v>
      <v>1</v>
      <v>1</v>
      <v>1</v>
      <v>1</v>
      <v>85</v>
      <v>1</v>
      <v>1</v>
      <v>1</v>
      <v>1</v>
      <v>1</v>
      <v>1</v>
      <v>1</v>
      <v>1</v>
      <v>1</v>
      <v>85</v>
      <v>1</v>
      <v>1</v>
      <v>1</v>
      <v>1</v>
    </spb>
    <spb s="0">
      <v xml:space="preserve">	</v>
      <v xml:space="preserve">	</v>
      <v xml:space="preserve">https://en.wikipedia.org/wiki/Massachusetts	</v>
      <v xml:space="preserve">https://creativecommons.org/licenses/by-sa/3.0	</v>
    </spb>
    <spb s="0">
      <v xml:space="preserve">Wikipedia	</v>
      <v xml:space="preserve">CC-BY-SA	</v>
      <v xml:space="preserve">http://en.wikipedia.org/wiki/Missouri	</v>
      <v xml:space="preserve">http://creativecommons.org/licenses/by-sa/3.0/	</v>
    </spb>
    <spb s="0">
      <v xml:space="preserve">Wikipedia	US Census	US Census	Wikipedia	Sec	</v>
      <v xml:space="preserve">CC-BY-SA			CC-BY-SA		</v>
      <v xml:space="preserve">http://en.wikipedia.org/wiki/Missouri	https://www.census.gov/popest/data/state/asrh/2014/files/SC-EST2014-AGESEX-CIV.csv	http://www.census.gov/quickfacts/table/WTN220212/29	https://en.wikipedia.org/wiki/Missouri	https://www.sec.gov/cgi-bin/browse-edgar?action=getcompany&amp;CIK=0001923053	</v>
      <v xml:space="preserve">http://creativecommons.org/licenses/by-sa/3.0/			http://creativecommons.org/licenses/by-sa/3.0/		</v>
    </spb>
    <spb s="0">
      <v xml:space="preserve">Wikipedia	US Census	US Census	</v>
      <v xml:space="preserve">CC-BY-SA			</v>
      <v xml:space="preserve">http://en.wikipedia.org/wiki/Missouri	https://www.census.gov/popest/data/state/asrh/2014/files/SC-EST2014-AGESEX-CIV.csv	http://www.census.gov/quickfacts/table/WTN220212/29	</v>
      <v xml:space="preserve">http://creativecommons.org/licenses/by-sa/3.0/			</v>
    </spb>
    <spb s="0">
      <v xml:space="preserve">Wikipedia	US Census	US Census	Sec	</v>
      <v xml:space="preserve">CC-BY-SA				</v>
      <v xml:space="preserve">http://en.wikipedia.org/wiki/Missouri	https://www.census.gov/popest/data/state/asrh/2014/files/SC-EST2014-AGESEX-CIV.csv	http://www.census.gov/quickfacts/table/WTN220212/29	https://www.sec.gov/cgi-bin/browse-edgar?action=getcompany&amp;CIK=0001923053	</v>
      <v xml:space="preserve">http://creativecommons.org/licenses/by-sa/3.0/				</v>
    </spb>
    <spb s="14">
      <v>0</v>
      <v>0</v>
      <v>1</v>
      <v>0</v>
      <v>0</v>
      <v>0</v>
      <v>88</v>
      <v>1</v>
      <v>89</v>
      <v>1</v>
      <v>90</v>
      <v>91</v>
      <v>1</v>
      <v>1</v>
      <v>1</v>
      <v>1</v>
      <v>90</v>
      <v>1</v>
      <v>1</v>
      <v>1</v>
      <v>1</v>
      <v>1</v>
      <v>1</v>
      <v>1</v>
      <v>1</v>
      <v>1</v>
      <v>90</v>
      <v>1</v>
      <v>1</v>
      <v>1</v>
      <v>1</v>
    </spb>
    <spb s="0">
      <v xml:space="preserve">	</v>
      <v xml:space="preserve">	</v>
      <v xml:space="preserve">https://en.wikipedia.org/wiki/Missouri	</v>
      <v xml:space="preserve">https://creativecommons.org/licenses/by-sa/3.0	</v>
    </spb>
    <spb s="0">
      <v xml:space="preserve">Wikipedia	</v>
      <v xml:space="preserve">CC-BY-SA	</v>
      <v xml:space="preserve">http://en.wikipedia.org/wiki/South_Carolina	</v>
      <v xml:space="preserve">http://creativecommons.org/licenses/by-sa/3.0/	</v>
    </spb>
    <spb s="0">
      <v xml:space="preserve">Wikipedia	US Census	US Census	Wikipedia	Sec	</v>
      <v xml:space="preserve">CC-BY-SA			CC-BY-SA		</v>
      <v xml:space="preserve">http://en.wikipedia.org/wiki/South_Carolina	https://www.census.gov/popest/data/state/asrh/2014/files/SC-EST2014-AGESEX-CIV.csv	http://www.census.gov/quickfacts/table/WTN220212/45	https://en.wikipedia.org/wiki/South_Carolina	https://www.sec.gov/cgi-bin/browse-edgar?action=getcompany&amp;CIK=0001930621	</v>
      <v xml:space="preserve">http://creativecommons.org/licenses/by-sa/3.0/			http://creativecommons.org/licenses/by-sa/3.0/		</v>
    </spb>
    <spb s="0">
      <v xml:space="preserve">Wikipedia	US Census	US Census	</v>
      <v xml:space="preserve">CC-BY-SA			</v>
      <v xml:space="preserve">http://en.wikipedia.org/wiki/South_Carolina	https://www.census.gov/popest/data/state/asrh/2014/files/SC-EST2014-AGESEX-CIV.csv	http://www.census.gov/quickfacts/table/WTN220212/45	</v>
      <v xml:space="preserve">http://creativecommons.org/licenses/by-sa/3.0/			</v>
    </spb>
    <spb s="0">
      <v xml:space="preserve">Wikipedia	US Census	US Census	Sec	</v>
      <v xml:space="preserve">CC-BY-SA				</v>
      <v xml:space="preserve">http://en.wikipedia.org/wiki/South_Carolina	https://www.census.gov/popest/data/state/asrh/2014/files/SC-EST2014-AGESEX-CIV.csv	http://www.census.gov/quickfacts/table/WTN220212/45	https://www.sec.gov/cgi-bin/browse-edgar?action=getcompany&amp;CIK=0001930621	</v>
      <v xml:space="preserve">http://creativecommons.org/licenses/by-sa/3.0/				</v>
    </spb>
    <spb s="14">
      <v>0</v>
      <v>0</v>
      <v>1</v>
      <v>0</v>
      <v>0</v>
      <v>0</v>
      <v>94</v>
      <v>1</v>
      <v>95</v>
      <v>1</v>
      <v>96</v>
      <v>97</v>
      <v>1</v>
      <v>1</v>
      <v>1</v>
      <v>1</v>
      <v>96</v>
      <v>1</v>
      <v>1</v>
      <v>1</v>
      <v>1</v>
      <v>1</v>
      <v>1</v>
      <v>1</v>
      <v>1</v>
      <v>1</v>
      <v>96</v>
      <v>1</v>
      <v>1</v>
      <v>1</v>
      <v>1</v>
    </spb>
    <spb s="0">
      <v xml:space="preserve">	</v>
      <v xml:space="preserve">	</v>
      <v xml:space="preserve">https://en.wikipedia.org/wiki/South_Carolina	</v>
      <v xml:space="preserve">https://creativecommons.org/licenses/by-sa/3.0	</v>
    </spb>
    <spb s="0">
      <v xml:space="preserve">Wikipedia	</v>
      <v xml:space="preserve">CC-BY-SA	</v>
      <v xml:space="preserve">http://en.wikipedia.org/wiki/Nevada	</v>
      <v xml:space="preserve">http://creativecommons.org/licenses/by-sa/3.0/	</v>
    </spb>
    <spb s="0">
      <v xml:space="preserve">Wikipedia	US Census	US Census	Wikipedia	Sec	</v>
      <v xml:space="preserve">CC-BY-SA			CC-BY-SA		</v>
      <v xml:space="preserve">http://en.wikipedia.org/wiki/Nevada	https://www.census.gov/popest/data/state/asrh/2014/files/SC-EST2014-AGESEX-CIV.csv	http://www.census.gov/quickfacts/table/WTN220212/32	https://en.wikipedia.org/wiki/Nevada	https://www.sec.gov/cgi-bin/browse-edgar?action=getcompany&amp;CIK=0001915571	</v>
      <v xml:space="preserve">http://creativecommons.org/licenses/by-sa/3.0/			http://creativecommons.org/licenses/by-sa/3.0/		</v>
    </spb>
    <spb s="0">
      <v xml:space="preserve">Wikipedia	US Census	US Census	</v>
      <v xml:space="preserve">CC-BY-SA			</v>
      <v xml:space="preserve">http://en.wikipedia.org/wiki/Nevada	https://www.census.gov/popest/data/state/asrh/2014/files/SC-EST2014-AGESEX-CIV.csv	http://www.census.gov/quickfacts/table/WTN220212/32	</v>
      <v xml:space="preserve">http://creativecommons.org/licenses/by-sa/3.0/			</v>
    </spb>
    <spb s="0">
      <v xml:space="preserve">Wikipedia	US Census	US Census	Sec	</v>
      <v xml:space="preserve">CC-BY-SA				</v>
      <v xml:space="preserve">http://en.wikipedia.org/wiki/Nevada	https://www.census.gov/popest/data/state/asrh/2014/files/SC-EST2014-AGESEX-CIV.csv	http://www.census.gov/quickfacts/table/WTN220212/32	https://www.sec.gov/cgi-bin/browse-edgar?action=getcompany&amp;CIK=0001915571	</v>
      <v xml:space="preserve">http://creativecommons.org/licenses/by-sa/3.0/				</v>
    </spb>
    <spb s="14">
      <v>0</v>
      <v>0</v>
      <v>1</v>
      <v>0</v>
      <v>0</v>
      <v>0</v>
      <v>100</v>
      <v>1</v>
      <v>101</v>
      <v>1</v>
      <v>102</v>
      <v>103</v>
      <v>1</v>
      <v>1</v>
      <v>1</v>
      <v>1</v>
      <v>102</v>
      <v>1</v>
      <v>1</v>
      <v>1</v>
      <v>1</v>
      <v>1</v>
      <v>1</v>
      <v>1</v>
      <v>1</v>
      <v>1</v>
      <v>102</v>
      <v>1</v>
      <v>1</v>
      <v>1</v>
      <v>1</v>
    </spb>
    <spb s="0">
      <v xml:space="preserve">	</v>
      <v xml:space="preserve">	</v>
      <v xml:space="preserve">https://en.wikipedia.org/wiki/Nevada	</v>
      <v xml:space="preserve">https://creativecommons.org/licenses/by-sa/3.0	</v>
    </spb>
    <spb s="0">
      <v xml:space="preserve">Wikipedia	</v>
      <v xml:space="preserve">CC-BY-SA	</v>
      <v xml:space="preserve">http://en.wikipedia.org/wiki/Texas	</v>
      <v xml:space="preserve">http://creativecommons.org/licenses/by-sa/3.0/	</v>
    </spb>
    <spb s="0">
      <v xml:space="preserve">Wikipedia	US Census	US Census	Wikipedia	Sec	</v>
      <v xml:space="preserve">CC-BY-SA			CC-BY-SA		</v>
      <v xml:space="preserve">http://en.wikipedia.org/wiki/Texas	https://www.census.gov/popest/data/state/asrh/2014/files/SC-EST2014-AGESEX-CIV.csv	http://www.census.gov/quickfacts/table/WTN220212/48	https://en.wikipedia.org/wiki/Texas	https://www.sec.gov/cgi-bin/browse-edgar?action=getcompany&amp;CIK=0001930694	</v>
      <v xml:space="preserve">http://creativecommons.org/licenses/by-sa/3.0/			http://creativecommons.org/licenses/by-sa/3.0/		</v>
    </spb>
    <spb s="0">
      <v xml:space="preserve">Wikipedia	US Census	US Census	</v>
      <v xml:space="preserve">CC-BY-SA			</v>
      <v xml:space="preserve">http://en.wikipedia.org/wiki/Texas	https://www.census.gov/popest/data/state/asrh/2014/files/SC-EST2014-AGESEX-CIV.csv	http://www.census.gov/quickfacts/table/WTN220212/48	</v>
      <v xml:space="preserve">http://creativecommons.org/licenses/by-sa/3.0/			</v>
    </spb>
    <spb s="0">
      <v xml:space="preserve">Wikipedia	US Census	US Census	Sec	</v>
      <v xml:space="preserve">CC-BY-SA				</v>
      <v xml:space="preserve">http://en.wikipedia.org/wiki/Texas	https://www.census.gov/popest/data/state/asrh/2014/files/SC-EST2014-AGESEX-CIV.csv	http://www.census.gov/quickfacts/table/WTN220212/48	https://www.sec.gov/cgi-bin/browse-edgar?action=getcompany&amp;CIK=0001930694	</v>
      <v xml:space="preserve">http://creativecommons.org/licenses/by-sa/3.0/				</v>
    </spb>
    <spb s="14">
      <v>0</v>
      <v>0</v>
      <v>1</v>
      <v>0</v>
      <v>0</v>
      <v>0</v>
      <v>106</v>
      <v>1</v>
      <v>107</v>
      <v>1</v>
      <v>108</v>
      <v>109</v>
      <v>1</v>
      <v>1</v>
      <v>1</v>
      <v>1</v>
      <v>108</v>
      <v>1</v>
      <v>1</v>
      <v>1</v>
      <v>1</v>
      <v>1</v>
      <v>1</v>
      <v>1</v>
      <v>1</v>
      <v>1</v>
      <v>108</v>
      <v>1</v>
      <v>1</v>
      <v>1</v>
      <v>1</v>
    </spb>
    <spb s="0">
      <v xml:space="preserve">	</v>
      <v xml:space="preserve">	</v>
      <v xml:space="preserve">https://en.wikipedia.org/wiki/Texas	</v>
      <v xml:space="preserve">https://creativecommons.org/licenses/by-sa/3.0	</v>
    </spb>
    <spb s="0">
      <v xml:space="preserve">Wikipedia	</v>
      <v xml:space="preserve">CC-BY-SA	</v>
      <v xml:space="preserve">http://en.wikipedia.org/wiki/Maryland	</v>
      <v xml:space="preserve">http://creativecommons.org/licenses/by-sa/3.0/	</v>
    </spb>
    <spb s="0">
      <v xml:space="preserve">Wikipedia	US Census	US Census	Wikipedia	Sec	</v>
      <v xml:space="preserve">CC-BY-SA			CC-BY-SA		</v>
      <v xml:space="preserve">http://en.wikipedia.org/wiki/Maryland	https://www.census.gov/popest/data/state/asrh/2014/files/SC-EST2014-AGESEX-CIV.csv	http://www.census.gov/quickfacts/table/WTN220212/24	https://en.wikipedia.org/wiki/Maryland	https://www.sec.gov/cgi-bin/browse-edgar?action=getcompany&amp;CIK=0001927175	</v>
      <v xml:space="preserve">http://creativecommons.org/licenses/by-sa/3.0/			http://creativecommons.org/licenses/by-sa/3.0/		</v>
    </spb>
    <spb s="0">
      <v xml:space="preserve">Wikipedia	US Census	US Census	</v>
      <v xml:space="preserve">CC-BY-SA			</v>
      <v xml:space="preserve">http://en.wikipedia.org/wiki/Maryland	https://www.census.gov/popest/data/state/asrh/2014/files/SC-EST2014-AGESEX-CIV.csv	http://www.census.gov/quickfacts/table/WTN220212/24	</v>
      <v xml:space="preserve">http://creativecommons.org/licenses/by-sa/3.0/			</v>
    </spb>
    <spb s="0">
      <v xml:space="preserve">Wikipedia	US Census	US Census	Sec	</v>
      <v xml:space="preserve">CC-BY-SA				</v>
      <v xml:space="preserve">http://en.wikipedia.org/wiki/Maryland	https://www.census.gov/popest/data/state/asrh/2014/files/SC-EST2014-AGESEX-CIV.csv	http://www.census.gov/quickfacts/table/WTN220212/24	https://www.sec.gov/cgi-bin/browse-edgar?action=getcompany&amp;CIK=0001927175	</v>
      <v xml:space="preserve">http://creativecommons.org/licenses/by-sa/3.0/				</v>
    </spb>
    <spb s="14">
      <v>0</v>
      <v>0</v>
      <v>1</v>
      <v>0</v>
      <v>0</v>
      <v>0</v>
      <v>112</v>
      <v>1</v>
      <v>113</v>
      <v>1</v>
      <v>114</v>
      <v>115</v>
      <v>1</v>
      <v>1</v>
      <v>1</v>
      <v>1</v>
      <v>114</v>
      <v>1</v>
      <v>1</v>
      <v>1</v>
      <v>1</v>
      <v>1</v>
      <v>1</v>
      <v>1</v>
      <v>1</v>
      <v>1</v>
      <v>114</v>
      <v>1</v>
      <v>1</v>
      <v>1</v>
      <v>1</v>
    </spb>
    <spb s="13">
      <v>square km</v>
      <v>2015</v>
      <v>2021</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	</v>
      <v xml:space="preserve">	</v>
      <v xml:space="preserve">https://en.wikipedia.org/wiki/Maryland	</v>
      <v xml:space="preserve">https://creativecommons.org/licenses/by-sa/3.0	</v>
    </spb>
    <spb s="0">
      <v xml:space="preserve">Wikipedia	</v>
      <v xml:space="preserve">CC-BY-SA	</v>
      <v xml:space="preserve">http://en.wikipedia.org/wiki/North_Carolina	</v>
      <v xml:space="preserve">http://creativecommons.org/licenses/by-sa/3.0/	</v>
    </spb>
    <spb s="0">
      <v xml:space="preserve">Wikipedia	US Census	US Census	Wikipedia	Sec	</v>
      <v xml:space="preserve">CC-BY-SA			CC-BY-SA		</v>
      <v xml:space="preserve">http://en.wikipedia.org/wiki/North_Carolina	https://www.census.gov/popest/data/state/asrh/2014/files/SC-EST2014-AGESEX-CIV.csv	http://www.census.gov/quickfacts/table/WTN220212/37	https://en.wikipedia.org/wiki/North_Carolina	https://www.sec.gov/cgi-bin/browse-edgar?action=getcompany&amp;CIK=0001926217	</v>
      <v xml:space="preserve">http://creativecommons.org/licenses/by-sa/3.0/			http://creativecommons.org/licenses/by-sa/3.0/		</v>
    </spb>
    <spb s="0">
      <v xml:space="preserve">Wikipedia	US Census	US Census	</v>
      <v xml:space="preserve">CC-BY-SA			</v>
      <v xml:space="preserve">http://en.wikipedia.org/wiki/North_Carolina	https://www.census.gov/popest/data/state/asrh/2014/files/SC-EST2014-AGESEX-CIV.csv	http://www.census.gov/quickfacts/table/WTN220212/37	</v>
      <v xml:space="preserve">http://creativecommons.org/licenses/by-sa/3.0/			</v>
    </spb>
    <spb s="14">
      <v>0</v>
      <v>0</v>
      <v>1</v>
      <v>0</v>
      <v>0</v>
      <v>0</v>
      <v>119</v>
      <v>1</v>
      <v>120</v>
      <v>1</v>
      <v>121</v>
      <v>120</v>
      <v>1</v>
      <v>1</v>
      <v>1</v>
      <v>1</v>
      <v>121</v>
      <v>1</v>
      <v>1</v>
      <v>1</v>
      <v>1</v>
      <v>1</v>
      <v>1</v>
      <v>1</v>
      <v>1</v>
      <v>1</v>
      <v>121</v>
      <v>1</v>
      <v>1</v>
      <v>1</v>
      <v>1</v>
    </spb>
    <spb s="0">
      <v xml:space="preserve">	</v>
      <v xml:space="preserve">	</v>
      <v xml:space="preserve">https://en.wikipedia.org/wiki/North_Carolina	</v>
      <v xml:space="preserve">https://creativecommons.org/licenses/by-sa/3.0	</v>
    </spb>
    <spb s="0">
      <v xml:space="preserve">Wikipedia	</v>
      <v xml:space="preserve">CC-BY-SA	</v>
      <v xml:space="preserve">http://en.wikipedia.org/wiki/West_Virginia	</v>
      <v xml:space="preserve">http://creativecommons.org/licenses/by-sa/3.0/	</v>
    </spb>
    <spb s="0">
      <v xml:space="preserve">Wikipedia	US Census	US Census	Sec	</v>
      <v xml:space="preserve">CC-BY-SA				</v>
      <v xml:space="preserve">http://en.wikipedia.org/wiki/West_Virginia	https://www.census.gov/popest/data/state/asrh/2014/files/SC-EST2014-AGESEX-CIV.csv	http://www.census.gov/quickfacts/table/WTN220212/54	https://www.sec.gov/cgi-bin/browse-edgar?action=getcompany&amp;CIK=0001926344	</v>
      <v xml:space="preserve">http://creativecommons.org/licenses/by-sa/3.0/				</v>
    </spb>
    <spb s="0">
      <v xml:space="preserve">Wikipedia	US Census	US Census	Wikipedia	Sec	</v>
      <v xml:space="preserve">CC-BY-SA			CC-BY-SA		</v>
      <v xml:space="preserve">http://en.wikipedia.org/wiki/West_Virginia	https://www.census.gov/popest/data/state/asrh/2014/files/SC-EST2014-AGESEX-CIV.csv	http://www.census.gov/quickfacts/table/WTN220212/54	https://en.wikipedia.org/wiki/West_Virginia	https://www.sec.gov/cgi-bin/browse-edgar?action=getcompany&amp;CIK=0001926344	</v>
      <v xml:space="preserve">http://creativecommons.org/licenses/by-sa/3.0/			http://creativecommons.org/licenses/by-sa/3.0/		</v>
    </spb>
    <spb s="0">
      <v xml:space="preserve">Wikipedia	US Census	US Census	</v>
      <v xml:space="preserve">CC-BY-SA			</v>
      <v xml:space="preserve">http://en.wikipedia.org/wiki/West_Virginia	https://www.census.gov/popest/data/state/asrh/2014/files/SC-EST2014-AGESEX-CIV.csv	http://www.census.gov/quickfacts/table/WTN220212/54	</v>
      <v xml:space="preserve">http://creativecommons.org/licenses/by-sa/3.0/			</v>
    </spb>
    <spb s="16">
      <v>0</v>
      <v>0</v>
      <v>1</v>
      <v>0</v>
      <v>0</v>
      <v>0</v>
      <v>124</v>
      <v>125</v>
      <v>1</v>
      <v>126</v>
      <v>1</v>
      <v>127</v>
      <v>125</v>
      <v>1</v>
      <v>1</v>
      <v>1</v>
      <v>1</v>
      <v>127</v>
      <v>1</v>
      <v>1</v>
      <v>1</v>
      <v>1</v>
      <v>1</v>
      <v>1</v>
      <v>1</v>
      <v>1</v>
      <v>1</v>
      <v>127</v>
      <v>1</v>
      <v>1</v>
      <v>1</v>
    </spb>
    <spb s="0">
      <v xml:space="preserve">	</v>
      <v xml:space="preserve">	</v>
      <v xml:space="preserve">https://en.wikipedia.org/wiki/West_Virginia	</v>
      <v xml:space="preserve">https://creativecommons.org/licenses/by-sa/3.0	</v>
    </spb>
    <spb s="0">
      <v xml:space="preserve">Wikipedia	</v>
      <v xml:space="preserve">CC-BY-SA	</v>
      <v xml:space="preserve">http://en.wikipedia.org/wiki/Ohio	</v>
      <v xml:space="preserve">http://creativecommons.org/licenses/by-sa/3.0/	</v>
    </spb>
    <spb s="0">
      <v xml:space="preserve">Wikipedia	US Census	US Census	Sec	</v>
      <v xml:space="preserve">CC-BY-SA				</v>
      <v xml:space="preserve">http://en.wikipedia.org/wiki/Ohio	https://www.census.gov/popest/data/state/asrh/2014/files/SC-EST2014-AGESEX-CIV.csv	http://www.census.gov/quickfacts/table/WTN220212/39	https://www.sec.gov/cgi-bin/browse-edgar?action=getcompany&amp;CIK=0001927724	</v>
      <v xml:space="preserve">http://creativecommons.org/licenses/by-sa/3.0/				</v>
    </spb>
    <spb s="0">
      <v xml:space="preserve">Wikipedia	US Census	US Census	Wikipedia	Sec	</v>
      <v xml:space="preserve">CC-BY-SA			CC-BY-SA		</v>
      <v xml:space="preserve">http://en.wikipedia.org/wiki/Ohio	https://www.census.gov/popest/data/state/asrh/2014/files/SC-EST2014-AGESEX-CIV.csv	http://www.census.gov/quickfacts/table/WTN220212/39	https://en.wikipedia.org/wiki/Ohio	https://www.sec.gov/cgi-bin/browse-edgar?action=getcompany&amp;CIK=0001927724	</v>
      <v xml:space="preserve">http://creativecommons.org/licenses/by-sa/3.0/			http://creativecommons.org/licenses/by-sa/3.0/		</v>
    </spb>
    <spb s="0">
      <v xml:space="preserve">Wikipedia	US Census	US Census	</v>
      <v xml:space="preserve">CC-BY-SA			</v>
      <v xml:space="preserve">http://en.wikipedia.org/wiki/Ohio	https://www.census.gov/popest/data/state/asrh/2014/files/SC-EST2014-AGESEX-CIV.csv	http://www.census.gov/quickfacts/table/WTN220212/39	</v>
      <v xml:space="preserve">http://creativecommons.org/licenses/by-sa/3.0/			</v>
    </spb>
    <spb s="15">
      <v>0</v>
      <v>0</v>
      <v>1</v>
      <v>0</v>
      <v>0</v>
      <v>0</v>
      <v>130</v>
      <v>131</v>
      <v>1</v>
      <v>132</v>
      <v>1</v>
      <v>133</v>
      <v>131</v>
      <v>1</v>
      <v>1</v>
      <v>1</v>
      <v>1</v>
      <v>133</v>
      <v>1</v>
      <v>1</v>
      <v>1</v>
      <v>1</v>
      <v>1</v>
      <v>1</v>
      <v>1</v>
      <v>1</v>
      <v>1</v>
      <v>133</v>
      <v>1</v>
      <v>1</v>
      <v>1</v>
      <v>1</v>
    </spb>
    <spb s="0">
      <v xml:space="preserve">	</v>
      <v xml:space="preserve">	</v>
      <v xml:space="preserve">https://en.wikipedia.org/wiki/Ohio	</v>
      <v xml:space="preserve">https://creativecommons.org/licenses/by-sa/3.0	</v>
    </spb>
    <spb s="0">
      <v xml:space="preserve">Wikipedia	</v>
      <v xml:space="preserve">CC-BY-SA	</v>
      <v xml:space="preserve">http://en.wikipedia.org/wiki/Virginia	</v>
      <v xml:space="preserve">http://creativecommons.org/licenses/by-sa/3.0/	</v>
    </spb>
    <spb s="0">
      <v xml:space="preserve">Wikipedia	US Census	US Census	Wikipedia	Sec	</v>
      <v xml:space="preserve">CC-BY-SA			CC-BY-SA		</v>
      <v xml:space="preserve">http://en.wikipedia.org/wiki/Virginia	https://www.census.gov/popest/data/state/asrh/2014/files/SC-EST2014-AGESEX-CIV.csv	http://www.census.gov/quickfacts/table/WTN220212/51	https://en.wikipedia.org/wiki/Virginia	https://www.sec.gov/cgi-bin/browse-edgar?action=getcompany&amp;CIK=0001929370	</v>
      <v xml:space="preserve">http://creativecommons.org/licenses/by-sa/3.0/			http://creativecommons.org/licenses/by-sa/3.0/		</v>
    </spb>
    <spb s="0">
      <v xml:space="preserve">Wikipedia	US Census	US Census	</v>
      <v xml:space="preserve">CC-BY-SA			</v>
      <v xml:space="preserve">http://en.wikipedia.org/wiki/Virginia	https://www.census.gov/popest/data/state/asrh/2014/files/SC-EST2014-AGESEX-CIV.csv	http://www.census.gov/quickfacts/table/WTN220212/51	</v>
      <v xml:space="preserve">http://creativecommons.org/licenses/by-sa/3.0/			</v>
    </spb>
    <spb s="14">
      <v>0</v>
      <v>0</v>
      <v>1</v>
      <v>0</v>
      <v>0</v>
      <v>0</v>
      <v>136</v>
      <v>1</v>
      <v>137</v>
      <v>1</v>
      <v>138</v>
      <v>137</v>
      <v>1</v>
      <v>1</v>
      <v>1</v>
      <v>1</v>
      <v>138</v>
      <v>1</v>
      <v>1</v>
      <v>1</v>
      <v>1</v>
      <v>1</v>
      <v>1</v>
      <v>1</v>
      <v>1</v>
      <v>1</v>
      <v>138</v>
      <v>1</v>
      <v>1</v>
      <v>1</v>
      <v>1</v>
    </spb>
    <spb s="0">
      <v xml:space="preserve">	</v>
      <v xml:space="preserve">	</v>
      <v xml:space="preserve">https://en.wikipedia.org/wiki/Virginia	</v>
      <v xml:space="preserve">https://creativecommons.org/licenses/by-sa/3.0	</v>
    </spb>
    <spb s="0">
      <v xml:space="preserve">Wikipedia	</v>
      <v xml:space="preserve">CC-BY-SA	</v>
      <v xml:space="preserve">http://en.wikipedia.org/wiki/Michigan	</v>
      <v xml:space="preserve">http://creativecommons.org/licenses/by-sa/3.0/	</v>
    </spb>
    <spb s="0">
      <v xml:space="preserve">Wikipedia	US Census	US Census	Wikipedia	Sec	</v>
      <v xml:space="preserve">CC-BY-SA			CC-BY-SA		</v>
      <v xml:space="preserve">http://en.wikipedia.org/wiki/Michigan	https://www.census.gov/popest/data/state/asrh/2014/files/SC-EST2014-AGESEX-CIV.csv	http://www.census.gov/quickfacts/table/WTN220212/26	https://en.wikipedia.org/wiki/Michigan	https://www.sec.gov/cgi-bin/browse-edgar?action=getcompany&amp;CIK=0001927960	</v>
      <v xml:space="preserve">http://creativecommons.org/licenses/by-sa/3.0/			http://creativecommons.org/licenses/by-sa/3.0/		</v>
    </spb>
    <spb s="0">
      <v xml:space="preserve">Wikipedia	US Census	US Census	</v>
      <v xml:space="preserve">CC-BY-SA			</v>
      <v xml:space="preserve">http://en.wikipedia.org/wiki/Michigan	https://www.census.gov/popest/data/state/asrh/2014/files/SC-EST2014-AGESEX-CIV.csv	http://www.census.gov/quickfacts/table/WTN220212/26	</v>
      <v xml:space="preserve">http://creativecommons.org/licenses/by-sa/3.0/			</v>
    </spb>
    <spb s="0">
      <v xml:space="preserve">Wikipedia	US Census	US Census	Sec	</v>
      <v xml:space="preserve">CC-BY-SA				</v>
      <v xml:space="preserve">http://en.wikipedia.org/wiki/Michigan	https://www.census.gov/popest/data/state/asrh/2014/files/SC-EST2014-AGESEX-CIV.csv	http://www.census.gov/quickfacts/table/WTN220212/26	https://www.sec.gov/cgi-bin/browse-edgar?action=getcompany&amp;CIK=0001927960	</v>
      <v xml:space="preserve">http://creativecommons.org/licenses/by-sa/3.0/				</v>
    </spb>
    <spb s="1">
      <v>0</v>
      <v>0</v>
      <v>1</v>
      <v>0</v>
      <v>0</v>
      <v>0</v>
      <v>141</v>
      <v>1</v>
      <v>142</v>
      <v>1</v>
      <v>143</v>
      <v>144</v>
      <v>1</v>
      <v>1</v>
      <v>1</v>
      <v>1</v>
      <v>143</v>
      <v>1</v>
      <v>1</v>
      <v>1</v>
      <v>1</v>
      <v>1</v>
      <v>1</v>
      <v>1</v>
      <v>1</v>
      <v>1</v>
      <v>143</v>
      <v>1</v>
      <v>1</v>
      <v>1</v>
    </spb>
    <spb s="0">
      <v xml:space="preserve">	</v>
      <v xml:space="preserve">	</v>
      <v xml:space="preserve">https://en.wikipedia.org/wiki/Michigan	</v>
      <v xml:space="preserve">https://creativecommons.org/licenses/by-sa/3.0	</v>
    </spb>
    <spb s="0">
      <v xml:space="preserve">Wikipedia	</v>
      <v xml:space="preserve">CC-BY-SA	</v>
      <v xml:space="preserve">http://en.wikipedia.org/wiki/Pennsylvania	</v>
      <v xml:space="preserve">http://creativecommons.org/licenses/by-sa/3.0/	</v>
    </spb>
    <spb s="0">
      <v xml:space="preserve">Wikipedia	US Census	US Census	Wikipedia	Sec	</v>
      <v xml:space="preserve">CC-BY-SA			CC-BY-SA		</v>
      <v xml:space="preserve">http://en.wikipedia.org/wiki/Pennsylvania	https://www.census.gov/popest/data/state/asrh/2014/files/SC-EST2014-AGESEX-CIV.csv	http://www.census.gov/quickfacts/table/WTN220212/42	https://en.wikipedia.org/wiki/Pennsylvania	https://www.sec.gov/cgi-bin/browse-edgar?action=getcompany&amp;CIK=0001928941	</v>
      <v xml:space="preserve">http://creativecommons.org/licenses/by-sa/3.0/			http://creativecommons.org/licenses/by-sa/3.0/		</v>
    </spb>
    <spb s="0">
      <v xml:space="preserve">Wikipedia	US Census	US Census	</v>
      <v xml:space="preserve">CC-BY-SA			</v>
      <v xml:space="preserve">http://en.wikipedia.org/wiki/Pennsylvania	https://www.census.gov/popest/data/state/asrh/2014/files/SC-EST2014-AGESEX-CIV.csv	http://www.census.gov/quickfacts/table/WTN220212/42	</v>
      <v xml:space="preserve">http://creativecommons.org/licenses/by-sa/3.0/			</v>
    </spb>
    <spb s="0">
      <v xml:space="preserve">Wikipedia	US Census	US Census	Sec	</v>
      <v xml:space="preserve">CC-BY-SA				</v>
      <v xml:space="preserve">http://en.wikipedia.org/wiki/Pennsylvania	https://www.census.gov/popest/data/state/asrh/2014/files/SC-EST2014-AGESEX-CIV.csv	http://www.census.gov/quickfacts/table/WTN220212/42	https://www.sec.gov/cgi-bin/browse-edgar?action=getcompany&amp;CIK=0001928941	</v>
      <v xml:space="preserve">http://creativecommons.org/licenses/by-sa/3.0/				</v>
    </spb>
    <spb s="14">
      <v>0</v>
      <v>0</v>
      <v>1</v>
      <v>0</v>
      <v>0</v>
      <v>0</v>
      <v>147</v>
      <v>1</v>
      <v>148</v>
      <v>1</v>
      <v>149</v>
      <v>150</v>
      <v>1</v>
      <v>1</v>
      <v>1</v>
      <v>1</v>
      <v>149</v>
      <v>1</v>
      <v>1</v>
      <v>1</v>
      <v>1</v>
      <v>1</v>
      <v>1</v>
      <v>1</v>
      <v>1</v>
      <v>1</v>
      <v>149</v>
      <v>1</v>
      <v>1</v>
      <v>1</v>
      <v>1</v>
    </spb>
    <spb s="0">
      <v xml:space="preserve">	</v>
      <v xml:space="preserve">	</v>
      <v xml:space="preserve">https://en.wikipedia.org/wiki/Pennsylvania	</v>
      <v xml:space="preserve">https://creativecommons.org/licenses/by-sa/3.0	</v>
    </spb>
    <spb s="0">
      <v xml:space="preserve">Wikipedia	</v>
      <v xml:space="preserve">CC-BY-SA	</v>
      <v xml:space="preserve">http://en.wikipedia.org/wiki/Alaska	</v>
      <v xml:space="preserve">http://creativecommons.org/licenses/by-sa/3.0/	</v>
    </spb>
    <spb s="0">
      <v xml:space="preserve">Wikipedia	US Census	US Census	Wikipedia	Sec	</v>
      <v xml:space="preserve">CC-BY-SA			CC-BY-SA		</v>
      <v xml:space="preserve">http://en.wikipedia.org/wiki/Alaska	https://www.census.gov/popest/data/state/asrh/2014/files/SC-EST2014-AGESEX-CIV.csv	http://www.census.gov/quickfacts/table/VET605214/02	https://en.wikipedia.org/wiki/Alaska	https://www.sec.gov/cgi-bin/browse-edgar?action=getcompany&amp;CIK=0001750445	</v>
      <v xml:space="preserve">http://creativecommons.org/licenses/by-sa/3.0/			http://creativecommons.org/licenses/by-sa/3.0/		</v>
    </spb>
    <spb s="0">
      <v xml:space="preserve">Wikipedia	US Census	US Census	</v>
      <v xml:space="preserve">CC-BY-SA			</v>
      <v xml:space="preserve">http://en.wikipedia.org/wiki/Alaska	https://www.census.gov/popest/data/state/asrh/2014/files/SC-EST2014-AGESEX-CIV.csv	http://www.census.gov/quickfacts/table/VET605214/02	</v>
      <v xml:space="preserve">http://creativecommons.org/licenses/by-sa/3.0/			</v>
    </spb>
    <spb s="14">
      <v>0</v>
      <v>0</v>
      <v>1</v>
      <v>0</v>
      <v>0</v>
      <v>0</v>
      <v>153</v>
      <v>1</v>
      <v>154</v>
      <v>1</v>
      <v>155</v>
      <v>155</v>
      <v>1</v>
      <v>1</v>
      <v>1</v>
      <v>1</v>
      <v>155</v>
      <v>1</v>
      <v>1</v>
      <v>1</v>
      <v>1</v>
      <v>1</v>
      <v>1</v>
      <v>1</v>
      <v>1</v>
      <v>1</v>
      <v>155</v>
      <v>1</v>
      <v>1</v>
      <v>1</v>
      <v>1</v>
    </spb>
    <spb s="0">
      <v xml:space="preserve">	</v>
      <v xml:space="preserve">	</v>
      <v xml:space="preserve">https://en.wikipedia.org/wiki/Alaska	</v>
      <v xml:space="preserve">https://creativecommons.org/licenses/by-sa/3.0	</v>
    </spb>
    <spb s="0">
      <v xml:space="preserve">Wikipedia	</v>
      <v xml:space="preserve">CC-BY-SA	</v>
      <v xml:space="preserve">http://en.wikipedia.org/wiki/Iowa	</v>
      <v xml:space="preserve">http://creativecommons.org/licenses/by-sa/3.0/	</v>
    </spb>
    <spb s="0">
      <v xml:space="preserve">Wikipedia	US Census	US Census	Sec	</v>
      <v xml:space="preserve">CC-BY-SA				</v>
      <v xml:space="preserve">http://en.wikipedia.org/wiki/Iowa	https://www.census.gov/popest/data/state/asrh/2014/files/SC-EST2014-AGESEX-CIV.csv	http://www.census.gov/quickfacts/table/WTN220212/19	https://www.sec.gov/cgi-bin/browse-edgar?action=getcompany&amp;CIK=0001918595	</v>
      <v xml:space="preserve">http://creativecommons.org/licenses/by-sa/3.0/				</v>
    </spb>
    <spb s="0">
      <v xml:space="preserve">Wikipedia	US Census	US Census	Wikipedia	Sec	</v>
      <v xml:space="preserve">CC-BY-SA			CC-BY-SA		</v>
      <v xml:space="preserve">http://en.wikipedia.org/wiki/Iowa	https://www.census.gov/popest/data/state/asrh/2014/files/SC-EST2014-AGESEX-CIV.csv	http://www.census.gov/quickfacts/table/WTN220212/19	https://en.wikipedia.org/wiki/Iowa	https://www.sec.gov/cgi-bin/browse-edgar?action=getcompany&amp;CIK=0001918595	</v>
      <v xml:space="preserve">http://creativecommons.org/licenses/by-sa/3.0/			http://creativecommons.org/licenses/by-sa/3.0/		</v>
    </spb>
    <spb s="0">
      <v xml:space="preserve">Wikipedia	US Census	US Census	</v>
      <v xml:space="preserve">CC-BY-SA			</v>
      <v xml:space="preserve">http://en.wikipedia.org/wiki/Iowa	https://www.census.gov/popest/data/state/asrh/2014/files/SC-EST2014-AGESEX-CIV.csv	http://www.census.gov/quickfacts/table/WTN220212/19	</v>
      <v xml:space="preserve">http://creativecommons.org/licenses/by-sa/3.0/			</v>
    </spb>
    <spb s="15">
      <v>0</v>
      <v>0</v>
      <v>1</v>
      <v>0</v>
      <v>0</v>
      <v>0</v>
      <v>158</v>
      <v>159</v>
      <v>1</v>
      <v>160</v>
      <v>1</v>
      <v>161</v>
      <v>159</v>
      <v>1</v>
      <v>1</v>
      <v>1</v>
      <v>1</v>
      <v>161</v>
      <v>1</v>
      <v>1</v>
      <v>1</v>
      <v>1</v>
      <v>1</v>
      <v>1</v>
      <v>1</v>
      <v>1</v>
      <v>1</v>
      <v>161</v>
      <v>1</v>
      <v>1</v>
      <v>1</v>
      <v>1</v>
    </spb>
    <spb s="0">
      <v xml:space="preserve">	</v>
      <v xml:space="preserve">	</v>
      <v xml:space="preserve">https://en.wikipedia.org/wiki/Iowa	</v>
      <v xml:space="preserve">https://creativecommons.org/licenses/by-sa/3.0	</v>
    </spb>
    <spb s="0">
      <v xml:space="preserve">Wikipedia	</v>
      <v xml:space="preserve">CC-BY-SA	</v>
      <v xml:space="preserve">http://en.wikipedia.org/wiki/Wyoming	</v>
      <v xml:space="preserve">http://creativecommons.org/licenses/by-sa/3.0/	</v>
    </spb>
    <spb s="0">
      <v xml:space="preserve">Wikipedia	US Census	US Census	Sec	</v>
      <v xml:space="preserve">CC-BY-SA				</v>
      <v xml:space="preserve">http://en.wikipedia.org/wiki/Wyoming	https://www.census.gov/popest/data/state/asrh/2014/files/SC-EST2014-AGESEX-CIV.csv	http://www.census.gov/quickfacts/table/WTN220212/56	https://www.sec.gov/cgi-bin/browse-edgar?action=getcompany&amp;CIK=0001915450	</v>
      <v xml:space="preserve">http://creativecommons.org/licenses/by-sa/3.0/				</v>
    </spb>
    <spb s="0">
      <v xml:space="preserve">Wikipedia	US Census	US Census	Wikipedia	Sec	</v>
      <v xml:space="preserve">CC-BY-SA			CC-BY-SA		</v>
      <v xml:space="preserve">http://en.wikipedia.org/wiki/Wyoming	https://www.census.gov/popest/data/state/asrh/2014/files/SC-EST2014-AGESEX-CIV.csv	http://www.census.gov/quickfacts/table/WTN220212/56	https://en.wikipedia.org/wiki/Wyoming	https://www.sec.gov/cgi-bin/browse-edgar?action=getcompany&amp;CIK=0001915450	</v>
      <v xml:space="preserve">http://creativecommons.org/licenses/by-sa/3.0/			http://creativecommons.org/licenses/by-sa/3.0/		</v>
    </spb>
    <spb s="0">
      <v xml:space="preserve">Wikipedia	US Census	US Census	</v>
      <v xml:space="preserve">CC-BY-SA			</v>
      <v xml:space="preserve">http://en.wikipedia.org/wiki/Wyoming	https://www.census.gov/popest/data/state/asrh/2014/files/SC-EST2014-AGESEX-CIV.csv	http://www.census.gov/quickfacts/table/WTN220212/56	</v>
      <v xml:space="preserve">http://creativecommons.org/licenses/by-sa/3.0/			</v>
    </spb>
    <spb s="15">
      <v>0</v>
      <v>0</v>
      <v>1</v>
      <v>0</v>
      <v>0</v>
      <v>0</v>
      <v>164</v>
      <v>165</v>
      <v>1</v>
      <v>166</v>
      <v>1</v>
      <v>167</v>
      <v>165</v>
      <v>1</v>
      <v>1</v>
      <v>1</v>
      <v>1</v>
      <v>167</v>
      <v>1</v>
      <v>1</v>
      <v>1</v>
      <v>1</v>
      <v>1</v>
      <v>1</v>
      <v>1</v>
      <v>1</v>
      <v>1</v>
      <v>167</v>
      <v>1</v>
      <v>1</v>
      <v>1</v>
      <v>1</v>
    </spb>
    <spb s="0">
      <v xml:space="preserve">	</v>
      <v xml:space="preserve">	</v>
      <v xml:space="preserve">https://en.wikipedia.org/wiki/Wyoming	</v>
      <v xml:space="preserve">https://creativecommons.org/licenses/by-sa/3.0	</v>
    </spb>
    <spb s="0">
      <v xml:space="preserve">Wikipedia	</v>
      <v xml:space="preserve">CC-BY-SA	</v>
      <v xml:space="preserve">http://en.wikipedia.org/wiki/Hawaii	</v>
      <v xml:space="preserve">http://creativecommons.org/licenses/by-sa/3.0/	</v>
    </spb>
    <spb s="0">
      <v xml:space="preserve">Wikipedia	US Census	Facebook	Sec	</v>
      <v xml:space="preserve">CC-BY-SA				</v>
      <v xml:space="preserve">http://en.wikipedia.org/wiki/Hawaii	https://www.census.gov/popest/data/state/asrh/2014/files/SC-EST2014-AGESEX-CIV.csv	https://www.facebook.com/StateOfHawaii	https://www.sec.gov/cgi-bin/browse-edgar?action=getcompany&amp;CIK=0001936313	</v>
      <v xml:space="preserve">http://creativecommons.org/licenses/by-sa/3.0/				</v>
    </spb>
    <spb s="0">
      <v xml:space="preserve">Wikipedia	US Census	US Census	Wikipedia	Facebook	Sec	</v>
      <v xml:space="preserve">CC-BY-SA			CC-BY-SA			</v>
      <v xml:space="preserve">http://en.wikipedia.org/wiki/Hawaii	https://www.census.gov/popest/data/state/asrh/2014/files/SC-EST2014-AGESEX-CIV.csv	http://www.census.gov/quickfacts/table/VET605214/15	https://en.wikipedia.org/wiki/Hawaii	https://www.facebook.com/StateOfHawaii	https://www.sec.gov/cgi-bin/browse-edgar?action=getcompany&amp;CIK=0001936313	</v>
      <v xml:space="preserve">http://creativecommons.org/licenses/by-sa/3.0/			http://creativecommons.org/licenses/by-sa/3.0/			</v>
    </spb>
    <spb s="0">
      <v xml:space="preserve">Wikipedia	US Census	Facebook	</v>
      <v xml:space="preserve">CC-BY-SA			</v>
      <v xml:space="preserve">http://en.wikipedia.org/wiki/Hawaii	https://www.census.gov/popest/data/state/asrh/2014/files/SC-EST2014-AGESEX-CIV.csv	https://www.facebook.com/StateOfHawaii	</v>
      <v xml:space="preserve">http://creativecommons.org/licenses/by-sa/3.0/			</v>
    </spb>
    <spb s="15">
      <v>0</v>
      <v>0</v>
      <v>1</v>
      <v>0</v>
      <v>0</v>
      <v>0</v>
      <v>170</v>
      <v>171</v>
      <v>1</v>
      <v>172</v>
      <v>1</v>
      <v>173</v>
      <v>171</v>
      <v>1</v>
      <v>1</v>
      <v>1</v>
      <v>1</v>
      <v>173</v>
      <v>1</v>
      <v>1</v>
      <v>1</v>
      <v>1</v>
      <v>1</v>
      <v>1</v>
      <v>1</v>
      <v>1</v>
      <v>1</v>
      <v>173</v>
      <v>1</v>
      <v>1</v>
      <v>1</v>
      <v>1</v>
    </spb>
    <spb s="17">
      <v>7</v>
      <v>7</v>
      <v>7</v>
    </spb>
    <spb s="18">
      <v>1</v>
      <v>2</v>
    </spb>
    <spb s="0">
      <v xml:space="preserve">	</v>
      <v xml:space="preserve">	</v>
      <v xml:space="preserve">https://en.wikipedia.org/wiki/Hawaii	</v>
      <v xml:space="preserve">https://creativecommons.org/licenses/by-sa/3.0	</v>
    </spb>
    <spb s="0">
      <v xml:space="preserve">Wikipedia	</v>
      <v xml:space="preserve">CC-BY-SA	</v>
      <v xml:space="preserve">http://en.wikipedia.org/wiki/Oregon	</v>
      <v xml:space="preserve">http://creativecommons.org/licenses/by-sa/3.0/	</v>
    </spb>
    <spb s="0">
      <v xml:space="preserve">Wikipedia	US Census	US Census	Wikipedia	Sec	</v>
      <v xml:space="preserve">CC-BY-SA			CC-BY-SA		</v>
      <v xml:space="preserve">http://en.wikipedia.org/wiki/Oregon	https://www.census.gov/popest/data/state/asrh/2014/files/SC-EST2014-AGESEX-CIV.csv	http://www.census.gov/quickfacts/table/WTN220212/41	https://en.wikipedia.org/wiki/Oregon	https://www.sec.gov/cgi-bin/browse-edgar?action=getcompany&amp;CIK=0001928635	</v>
      <v xml:space="preserve">http://creativecommons.org/licenses/by-sa/3.0/			http://creativecommons.org/licenses/by-sa/3.0/		</v>
    </spb>
    <spb s="0">
      <v xml:space="preserve">Wikipedia	US Census	US Census	</v>
      <v xml:space="preserve">CC-BY-SA			</v>
      <v xml:space="preserve">http://en.wikipedia.org/wiki/Oregon	https://www.census.gov/popest/data/state/asrh/2014/files/SC-EST2014-AGESEX-CIV.csv	http://www.census.gov/quickfacts/table/WTN220212/41	</v>
      <v xml:space="preserve">http://creativecommons.org/licenses/by-sa/3.0/			</v>
    </spb>
    <spb s="0">
      <v xml:space="preserve">Wikipedia	US Census	US Census	Sec	</v>
      <v xml:space="preserve">CC-BY-SA				</v>
      <v xml:space="preserve">http://en.wikipedia.org/wiki/Oregon	https://www.census.gov/popest/data/state/asrh/2014/files/SC-EST2014-AGESEX-CIV.csv	http://www.census.gov/quickfacts/table/WTN220212/41	https://www.sec.gov/cgi-bin/browse-edgar?action=getcompany&amp;CIK=0001928635	</v>
      <v xml:space="preserve">http://creativecommons.org/licenses/by-sa/3.0/				</v>
    </spb>
    <spb s="14">
      <v>0</v>
      <v>0</v>
      <v>1</v>
      <v>0</v>
      <v>0</v>
      <v>0</v>
      <v>178</v>
      <v>1</v>
      <v>179</v>
      <v>1</v>
      <v>180</v>
      <v>181</v>
      <v>1</v>
      <v>1</v>
      <v>1</v>
      <v>1</v>
      <v>180</v>
      <v>1</v>
      <v>1</v>
      <v>1</v>
      <v>1</v>
      <v>1</v>
      <v>1</v>
      <v>1</v>
      <v>1</v>
      <v>1</v>
      <v>180</v>
      <v>1</v>
      <v>1</v>
      <v>1</v>
      <v>1</v>
    </spb>
    <spb s="0">
      <v xml:space="preserve">	</v>
      <v xml:space="preserve">	</v>
      <v xml:space="preserve">https://en.wikipedia.org/wiki/Oregon	</v>
      <v xml:space="preserve">https://creativecommons.org/licenses/by-sa/3.0	</v>
    </spb>
    <spb s="0">
      <v xml:space="preserve">Wikipedia	</v>
      <v xml:space="preserve">CC-BY-SA	</v>
      <v xml:space="preserve">http://en.wikipedia.org/wiki/North_Dakota	</v>
      <v xml:space="preserve">http://creativecommons.org/licenses/by-sa/3.0/	</v>
    </spb>
    <spb s="0">
      <v xml:space="preserve">Wikipedia	US Census	US Census	Wikipedia	Sec	</v>
      <v xml:space="preserve">CC-BY-SA			CC-BY-SA		</v>
      <v xml:space="preserve">http://en.wikipedia.org/wiki/North_Dakota	https://www.census.gov/popest/data/state/asrh/2014/files/SC-EST2014-AGESEX-CIV.csv	http://www.census.gov/quickfacts/table/VET605214/38	https://en.wikipedia.org/wiki/North_Dakota	https://www.sec.gov/cgi-bin/browse-edgar?action=getcompany&amp;CIK=0001910370	</v>
      <v xml:space="preserve">http://creativecommons.org/licenses/by-sa/3.0/			http://creativecommons.org/licenses/by-sa/3.0/		</v>
    </spb>
    <spb s="0">
      <v xml:space="preserve">Wikipedia	US Census	US Census	</v>
      <v xml:space="preserve">CC-BY-SA			</v>
      <v xml:space="preserve">http://en.wikipedia.org/wiki/North_Dakota	https://www.census.gov/popest/data/state/asrh/2014/files/SC-EST2014-AGESEX-CIV.csv	http://www.census.gov/quickfacts/table/VET605214/38	</v>
      <v xml:space="preserve">http://creativecommons.org/licenses/by-sa/3.0/			</v>
    </spb>
    <spb s="0">
      <v xml:space="preserve">Wikipedia	US Census	US Census	Sec	</v>
      <v xml:space="preserve">CC-BY-SA				</v>
      <v xml:space="preserve">http://en.wikipedia.org/wiki/North_Dakota	https://www.census.gov/popest/data/state/asrh/2014/files/SC-EST2014-AGESEX-CIV.csv	http://www.census.gov/quickfacts/table/VET605214/38	https://www.sec.gov/cgi-bin/browse-edgar?action=getcompany&amp;CIK=0001910370	</v>
      <v xml:space="preserve">http://creativecommons.org/licenses/by-sa/3.0/				</v>
    </spb>
    <spb s="14">
      <v>0</v>
      <v>0</v>
      <v>1</v>
      <v>0</v>
      <v>0</v>
      <v>0</v>
      <v>184</v>
      <v>1</v>
      <v>185</v>
      <v>1</v>
      <v>186</v>
      <v>187</v>
      <v>1</v>
      <v>1</v>
      <v>1</v>
      <v>1</v>
      <v>186</v>
      <v>1</v>
      <v>1</v>
      <v>1</v>
      <v>1</v>
      <v>1</v>
      <v>1</v>
      <v>1</v>
      <v>1</v>
      <v>1</v>
      <v>186</v>
      <v>1</v>
      <v>1</v>
      <v>1</v>
      <v>1</v>
    </spb>
    <spb s="0">
      <v xml:space="preserve">	</v>
      <v xml:space="preserve">	</v>
      <v xml:space="preserve">https://en.wikipedia.org/wiki/North_Dakota	</v>
      <v xml:space="preserve">https://creativecommons.org/licenses/by-sa/3.0	</v>
    </spb>
    <spb s="0">
      <v xml:space="preserve">Wikipedia	</v>
      <v xml:space="preserve">CC-BY-SA	</v>
      <v xml:space="preserve">http://en.wikipedia.org/wiki/Oklahoma	</v>
      <v xml:space="preserve">http://creativecommons.org/licenses/by-sa/3.0/	</v>
    </spb>
    <spb s="0">
      <v xml:space="preserve">Wikipedia	US Census	US Census	Sec	</v>
      <v xml:space="preserve">CC-BY-SA				</v>
      <v xml:space="preserve">http://en.wikipedia.org/wiki/Oklahoma	https://www.census.gov/popest/data/state/asrh/2014/files/SC-EST2014-AGESEX-CIV.csv	http://www.census.gov/quickfacts/table/WTN220212/40	https://www.sec.gov/cgi-bin/browse-edgar?action=getcompany&amp;CIK=0001914099	</v>
      <v xml:space="preserve">http://creativecommons.org/licenses/by-sa/3.0/				</v>
    </spb>
    <spb s="0">
      <v xml:space="preserve">Wikipedia	US Census	US Census	Wikipedia	Sec	</v>
      <v xml:space="preserve">CC-BY-SA			CC-BY-SA		</v>
      <v xml:space="preserve">http://en.wikipedia.org/wiki/Oklahoma	https://www.census.gov/popest/data/state/asrh/2014/files/SC-EST2014-AGESEX-CIV.csv	http://www.census.gov/quickfacts/table/WTN220212/40	https://en.wikipedia.org/wiki/Oklahoma	https://www.sec.gov/cgi-bin/browse-edgar?action=getcompany&amp;CIK=0001914099	</v>
      <v xml:space="preserve">http://creativecommons.org/licenses/by-sa/3.0/			http://creativecommons.org/licenses/by-sa/3.0/		</v>
    </spb>
    <spb s="0">
      <v xml:space="preserve">Wikipedia	US Census	US Census	</v>
      <v xml:space="preserve">CC-BY-SA			</v>
      <v xml:space="preserve">http://en.wikipedia.org/wiki/Oklahoma	https://www.census.gov/popest/data/state/asrh/2014/files/SC-EST2014-AGESEX-CIV.csv	http://www.census.gov/quickfacts/table/WTN220212/40	</v>
      <v xml:space="preserve">http://creativecommons.org/licenses/by-sa/3.0/			</v>
    </spb>
    <spb s="15">
      <v>0</v>
      <v>0</v>
      <v>1</v>
      <v>0</v>
      <v>0</v>
      <v>0</v>
      <v>190</v>
      <v>191</v>
      <v>1</v>
      <v>192</v>
      <v>1</v>
      <v>193</v>
      <v>191</v>
      <v>1</v>
      <v>1</v>
      <v>1</v>
      <v>1</v>
      <v>193</v>
      <v>1</v>
      <v>1</v>
      <v>1</v>
      <v>1</v>
      <v>1</v>
      <v>1</v>
      <v>1</v>
      <v>1</v>
      <v>1</v>
      <v>193</v>
      <v>1</v>
      <v>1</v>
      <v>1</v>
      <v>1</v>
    </spb>
    <spb s="0">
      <v xml:space="preserve">	</v>
      <v xml:space="preserve">	</v>
      <v xml:space="preserve">https://en.wikipedia.org/wiki/Oklahoma	</v>
      <v xml:space="preserve">https://creativecommons.org/licenses/by-sa/3.0	</v>
    </spb>
    <spb s="0">
      <v xml:space="preserve">Wikipedia	</v>
      <v xml:space="preserve">CC-BY-SA	</v>
      <v xml:space="preserve">http://en.wikipedia.org/wiki/Montana	</v>
      <v xml:space="preserve">http://creativecommons.org/licenses/by-sa/3.0/	</v>
    </spb>
    <spb s="0">
      <v xml:space="preserve">Wikipedia	US Census	US Census	Wikipedia	Sec	</v>
      <v xml:space="preserve">CC-BY-SA			CC-BY-SA		</v>
      <v xml:space="preserve">http://en.wikipedia.org/wiki/Montana	https://www.census.gov/popest/data/state/asrh/2014/files/SC-EST2014-AGESEX-CIV.csv	http://www.census.gov/quickfacts/table/lnd110210/30	https://en.wikipedia.org/wiki/Montana	https://www.sec.gov/cgi-bin/browse-edgar?action=getcompany&amp;CIK=0001911520	</v>
      <v xml:space="preserve">http://creativecommons.org/licenses/by-sa/3.0/			http://creativecommons.org/licenses/by-sa/3.0/		</v>
    </spb>
    <spb s="0">
      <v xml:space="preserve">Wikipedia	US Census	US Census	</v>
      <v xml:space="preserve">CC-BY-SA			</v>
      <v xml:space="preserve">http://en.wikipedia.org/wiki/Montana	https://www.census.gov/popest/data/state/asrh/2014/files/SC-EST2014-AGESEX-CIV.csv	http://www.census.gov/quickfacts/table/lnd110210/30	</v>
      <v xml:space="preserve">http://creativecommons.org/licenses/by-sa/3.0/			</v>
    </spb>
    <spb s="0">
      <v xml:space="preserve">Wikipedia	US Census	US Census	Sec	</v>
      <v xml:space="preserve">CC-BY-SA				</v>
      <v xml:space="preserve">http://en.wikipedia.org/wiki/Montana	https://www.census.gov/popest/data/state/asrh/2014/files/SC-EST2014-AGESEX-CIV.csv	http://www.census.gov/quickfacts/table/lnd110210/30	https://www.sec.gov/cgi-bin/browse-edgar?action=getcompany&amp;CIK=0001911520	</v>
      <v xml:space="preserve">http://creativecommons.org/licenses/by-sa/3.0/				</v>
    </spb>
    <spb s="14">
      <v>0</v>
      <v>0</v>
      <v>1</v>
      <v>0</v>
      <v>0</v>
      <v>0</v>
      <v>196</v>
      <v>1</v>
      <v>197</v>
      <v>1</v>
      <v>198</v>
      <v>199</v>
      <v>1</v>
      <v>1</v>
      <v>1</v>
      <v>1</v>
      <v>198</v>
      <v>1</v>
      <v>1</v>
      <v>1</v>
      <v>1</v>
      <v>1</v>
      <v>1</v>
      <v>1</v>
      <v>1</v>
      <v>1</v>
      <v>198</v>
      <v>1</v>
      <v>1</v>
      <v>1</v>
      <v>1</v>
    </spb>
    <spb s="0">
      <v xml:space="preserve">	</v>
      <v xml:space="preserve">	</v>
      <v xml:space="preserve">https://en.wikipedia.org/wiki/Montana	</v>
      <v xml:space="preserve">https://creativecommons.org/licenses/by-sa/3.0	</v>
    </spb>
    <spb s="0">
      <v xml:space="preserve">Wikipedia	</v>
      <v xml:space="preserve">CC-BY-SA	</v>
      <v xml:space="preserve">http://en.wikipedia.org/wiki/Illinois	</v>
      <v xml:space="preserve">http://creativecommons.org/licenses/by-sa/3.0/	</v>
    </spb>
    <spb s="0">
      <v xml:space="preserve">Wikipedia	US Census	US Census	Wikipedia	Sec	</v>
      <v xml:space="preserve">CC-BY-SA			CC-BY-SA		</v>
      <v xml:space="preserve">http://en.wikipedia.org/wiki/Illinois	https://www.census.gov/popest/data/state/asrh/2014/files/SC-EST2014-AGESEX-CIV.csv	http://www.census.gov/quickfacts/table/WTN220212/17	https://en.wikipedia.org/wiki/Illinois	https://www.sec.gov/cgi-bin/browse-edgar?action=getcompany&amp;CIK=0001929662	</v>
      <v xml:space="preserve">http://creativecommons.org/licenses/by-sa/3.0/			http://creativecommons.org/licenses/by-sa/3.0/		</v>
    </spb>
    <spb s="0">
      <v xml:space="preserve">Wikipedia	US Census	US Census	</v>
      <v xml:space="preserve">CC-BY-SA			</v>
      <v xml:space="preserve">http://en.wikipedia.org/wiki/Illinois	https://www.census.gov/popest/data/state/asrh/2014/files/SC-EST2014-AGESEX-CIV.csv	http://www.census.gov/quickfacts/table/WTN220212/17	</v>
      <v xml:space="preserve">http://creativecommons.org/licenses/by-sa/3.0/			</v>
    </spb>
    <spb s="14">
      <v>0</v>
      <v>0</v>
      <v>1</v>
      <v>0</v>
      <v>0</v>
      <v>0</v>
      <v>202</v>
      <v>1</v>
      <v>203</v>
      <v>1</v>
      <v>204</v>
      <v>204</v>
      <v>1</v>
      <v>1</v>
      <v>1</v>
      <v>1</v>
      <v>204</v>
      <v>1</v>
      <v>1</v>
      <v>1</v>
      <v>1</v>
      <v>1</v>
      <v>1</v>
      <v>1</v>
      <v>1</v>
      <v>1</v>
      <v>204</v>
      <v>1</v>
      <v>1</v>
      <v>1</v>
      <v>1</v>
    </spb>
    <spb s="0">
      <v xml:space="preserve">	</v>
      <v xml:space="preserve">	</v>
      <v xml:space="preserve">https://en.wikipedia.org/wiki/Illinois	</v>
      <v xml:space="preserve">https://creativecommons.org/licenses/by-sa/3.0	</v>
    </spb>
    <spb s="0">
      <v xml:space="preserve">Wikipedia	</v>
      <v xml:space="preserve">CC-BY-SA	</v>
      <v xml:space="preserve">http://en.wikipedia.org/wiki/Louisiana	</v>
      <v xml:space="preserve">http://creativecommons.org/licenses/by-sa/3.0/	</v>
    </spb>
    <spb s="0">
      <v xml:space="preserve">Wikipedia	US Census	US Census	Wikipedia	Sec	</v>
      <v xml:space="preserve">CC-BY-SA			CC-BY-SA		</v>
      <v xml:space="preserve">http://en.wikipedia.org/wiki/Louisiana	https://www.census.gov/popest/data/state/asrh/2014/files/SC-EST2014-AGESEX-CIV.csv	http://www.census.gov/quickfacts/table/WTN220212/22	https://en.wikipedia.org/wiki/Louisiana	https://www.sec.gov/cgi-bin/browse-edgar?action=getcompany&amp;CIK=0001918707	</v>
      <v xml:space="preserve">http://creativecommons.org/licenses/by-sa/3.0/			http://creativecommons.org/licenses/by-sa/3.0/		</v>
    </spb>
    <spb s="0">
      <v xml:space="preserve">Wikipedia	US Census	US Census	</v>
      <v xml:space="preserve">CC-BY-SA			</v>
      <v xml:space="preserve">http://en.wikipedia.org/wiki/Louisiana	https://www.census.gov/popest/data/state/asrh/2014/files/SC-EST2014-AGESEX-CIV.csv	http://www.census.gov/quickfacts/table/WTN220212/22	</v>
      <v xml:space="preserve">http://creativecommons.org/licenses/by-sa/3.0/			</v>
    </spb>
    <spb s="0">
      <v xml:space="preserve">Wikipedia	US Census	US Census	Sec	</v>
      <v xml:space="preserve">CC-BY-SA				</v>
      <v xml:space="preserve">http://en.wikipedia.org/wiki/Louisiana	https://www.census.gov/popest/data/state/asrh/2014/files/SC-EST2014-AGESEX-CIV.csv	http://www.census.gov/quickfacts/table/WTN220212/22	https://www.sec.gov/cgi-bin/browse-edgar?action=getcompany&amp;CIK=0001918707	</v>
      <v xml:space="preserve">http://creativecommons.org/licenses/by-sa/3.0/				</v>
    </spb>
    <spb s="14">
      <v>0</v>
      <v>0</v>
      <v>1</v>
      <v>0</v>
      <v>0</v>
      <v>0</v>
      <v>207</v>
      <v>1</v>
      <v>208</v>
      <v>1</v>
      <v>209</v>
      <v>210</v>
      <v>1</v>
      <v>1</v>
      <v>1</v>
      <v>1</v>
      <v>209</v>
      <v>1</v>
      <v>1</v>
      <v>1</v>
      <v>1</v>
      <v>1</v>
      <v>1</v>
      <v>1</v>
      <v>1</v>
      <v>1</v>
      <v>209</v>
      <v>1</v>
      <v>1</v>
      <v>1</v>
      <v>1</v>
    </spb>
    <spb s="0">
      <v xml:space="preserve">	</v>
      <v xml:space="preserve">	</v>
      <v xml:space="preserve">https://en.wikipedia.org/wiki/Louisiana	</v>
      <v xml:space="preserve">https://creativecommons.org/licenses/by-sa/3.0	</v>
    </spb>
    <spb s="0">
      <v xml:space="preserve">Wikipedia	</v>
      <v xml:space="preserve">CC-BY-SA	</v>
      <v xml:space="preserve">http://en.wikipedia.org/wiki/Connecticut	</v>
      <v xml:space="preserve">http://creativecommons.org/licenses/by-sa/3.0/	</v>
    </spb>
    <spb s="0">
      <v xml:space="preserve">Wikipedia	US Census	US Census	Wikipedia	Bookdepository	Sec	</v>
      <v xml:space="preserve">CC-BY-SA			CC-BY-SA			</v>
      <v xml:space="preserve">http://en.wikipedia.org/wiki/Connecticut	https://www.census.gov/popest/data/state/asrh/2014/files/SC-EST2014-AGESEX-CIV.csv	http://www.census.gov/quickfacts/table/WTN220212/09	https://en.wikipedia.org/wiki/Connecticut	https://www.bookdepository.com/author/Etc-Connecticut-Laws	https://www.sec.gov/cgi-bin/browse-edgar?action=getcompany&amp;CIK=0001926349	</v>
      <v xml:space="preserve">http://creativecommons.org/licenses/by-sa/3.0/			http://creativecommons.org/licenses/by-sa/3.0/			</v>
    </spb>
    <spb s="0">
      <v xml:space="preserve">Wikipedia	US Census	Bookdepository	</v>
      <v xml:space="preserve">CC-BY-SA			</v>
      <v xml:space="preserve">http://en.wikipedia.org/wiki/Connecticut	https://www.census.gov/popest/data/state/asrh/2014/files/SC-EST2014-AGESEX-CIV.csv	https://www.bookdepository.com/author/Etc-Connecticut-Laws	</v>
      <v xml:space="preserve">http://creativecommons.org/licenses/by-sa/3.0/			</v>
    </spb>
    <spb s="0">
      <v xml:space="preserve">Wikipedia	US Census	Bookdepository	Sec	</v>
      <v xml:space="preserve">CC-BY-SA				</v>
      <v xml:space="preserve">http://en.wikipedia.org/wiki/Connecticut	https://www.census.gov/popest/data/state/asrh/2014/files/SC-EST2014-AGESEX-CIV.csv	https://www.bookdepository.com/author/Etc-Connecticut-Laws	https://www.sec.gov/cgi-bin/browse-edgar?action=getcompany&amp;CIK=0001926349	</v>
      <v xml:space="preserve">http://creativecommons.org/licenses/by-sa/3.0/				</v>
    </spb>
    <spb s="14">
      <v>0</v>
      <v>0</v>
      <v>1</v>
      <v>0</v>
      <v>0</v>
      <v>0</v>
      <v>213</v>
      <v>1</v>
      <v>214</v>
      <v>1</v>
      <v>215</v>
      <v>216</v>
      <v>1</v>
      <v>1</v>
      <v>1</v>
      <v>1</v>
      <v>215</v>
      <v>1</v>
      <v>1</v>
      <v>1</v>
      <v>1</v>
      <v>1</v>
      <v>1</v>
      <v>1</v>
      <v>1</v>
      <v>1</v>
      <v>215</v>
      <v>1</v>
      <v>1</v>
      <v>1</v>
      <v>1</v>
    </spb>
    <spb s="0">
      <v xml:space="preserve">	</v>
      <v xml:space="preserve">	</v>
      <v xml:space="preserve">https://en.wikipedia.org/wiki/Connecticut	</v>
      <v xml:space="preserve">https://creativecommons.org/licenses/by-sa/3.0	</v>
    </spb>
    <spb s="0">
      <v xml:space="preserve">Wikipedia	</v>
      <v xml:space="preserve">CC-BY-SA	</v>
      <v xml:space="preserve">http://en.wikipedia.org/wiki/Arizona	</v>
      <v xml:space="preserve">http://creativecommons.org/licenses/by-sa/3.0/	</v>
    </spb>
    <spb s="0">
      <v xml:space="preserve">Wikipedia	US Census	Wikipedia	US Census	Sec	</v>
      <v xml:space="preserve">CC-BY-SA		CC-BY-SA			</v>
      <v xml:space="preserve">http://en.wikipedia.org/wiki/Arizona	https://www.census.gov/popest/data/state/asrh/2014/files/SC-EST2014-AGESEX-CIV.csv	https://en.wikipedia.org/wiki/Arizona	http://www.census.gov/quickfacts/table/age775215/04	https://www.sec.gov/cgi-bin/browse-edgar?action=getcompany&amp;CIK=0001911615	</v>
      <v xml:space="preserve">http://creativecommons.org/licenses/by-sa/3.0/		http://creativecommons.org/licenses/by-sa/3.0/			</v>
    </spb>
    <spb s="0">
      <v xml:space="preserve">Wikipedia	US Census	US Census	</v>
      <v xml:space="preserve">CC-BY-SA			</v>
      <v xml:space="preserve">http://en.wikipedia.org/wiki/Arizona	https://www.census.gov/popest/data/state/asrh/2014/files/SC-EST2014-AGESEX-CIV.csv	http://www.census.gov/quickfacts/table/age775215/04	</v>
      <v xml:space="preserve">http://creativecommons.org/licenses/by-sa/3.0/			</v>
    </spb>
    <spb s="15">
      <v>0</v>
      <v>0</v>
      <v>1</v>
      <v>0</v>
      <v>0</v>
      <v>0</v>
      <v>219</v>
      <v>220</v>
      <v>1</v>
      <v>220</v>
      <v>1</v>
      <v>221</v>
      <v>220</v>
      <v>1</v>
      <v>1</v>
      <v>1</v>
      <v>1</v>
      <v>221</v>
      <v>1</v>
      <v>1</v>
      <v>1</v>
      <v>1</v>
      <v>1</v>
      <v>1</v>
      <v>1</v>
      <v>1</v>
      <v>1</v>
      <v>221</v>
      <v>1</v>
      <v>1</v>
      <v>1</v>
      <v>1</v>
    </spb>
    <spb s="0">
      <v xml:space="preserve">	</v>
      <v xml:space="preserve">	</v>
      <v xml:space="preserve">https://en.wikipedia.org/wiki/Arizona	</v>
      <v xml:space="preserve">https://creativecommons.org/licenses/by-sa/3.0	</v>
    </spb>
    <spb s="0">
      <v xml:space="preserve">Wikipedia	</v>
      <v xml:space="preserve">CC-BY-SA	</v>
      <v xml:space="preserve">http://en.wikipedia.org/wiki/Florida	</v>
      <v xml:space="preserve">http://creativecommons.org/licenses/by-sa/3.0/	</v>
    </spb>
    <spb s="0">
      <v xml:space="preserve">Wikipedia	US Census	US Census	Wikipedia	Sec	</v>
      <v xml:space="preserve">CC-BY-SA			CC-BY-SA		</v>
      <v xml:space="preserve">http://en.wikipedia.org/wiki/Florida	https://www.census.gov/popest/data/state/asrh/2014/files/SC-EST2014-AGESEX-CIV.csv	http://www.census.gov/quickfacts/table/WTN220212/12	https://en.wikipedia.org/wiki/Florida	https://www.sec.gov/cgi-bin/browse-edgar?action=getcompany&amp;CIK=0001935771	</v>
      <v xml:space="preserve">http://creativecommons.org/licenses/by-sa/3.0/			http://creativecommons.org/licenses/by-sa/3.0/		</v>
    </spb>
    <spb s="0">
      <v xml:space="preserve">Wikipedia	US Census	US Census	</v>
      <v xml:space="preserve">CC-BY-SA			</v>
      <v xml:space="preserve">http://en.wikipedia.org/wiki/Florida	https://www.census.gov/popest/data/state/asrh/2014/files/SC-EST2014-AGESEX-CIV.csv	http://www.census.gov/quickfacts/table/WTN220212/12	</v>
      <v xml:space="preserve">http://creativecommons.org/licenses/by-sa/3.0/			</v>
    </spb>
    <spb s="0">
      <v xml:space="preserve">Wikipedia	US Census	US Census	Sec	</v>
      <v xml:space="preserve">CC-BY-SA				</v>
      <v xml:space="preserve">http://en.wikipedia.org/wiki/Florida	https://www.census.gov/popest/data/state/asrh/2014/files/SC-EST2014-AGESEX-CIV.csv	http://www.census.gov/quickfacts/table/WTN220212/12	https://www.sec.gov/cgi-bin/browse-edgar?action=getcompany&amp;CIK=0001935771	</v>
      <v xml:space="preserve">http://creativecommons.org/licenses/by-sa/3.0/				</v>
    </spb>
    <spb s="14">
      <v>0</v>
      <v>0</v>
      <v>1</v>
      <v>0</v>
      <v>0</v>
      <v>0</v>
      <v>224</v>
      <v>1</v>
      <v>225</v>
      <v>1</v>
      <v>226</v>
      <v>227</v>
      <v>1</v>
      <v>1</v>
      <v>1</v>
      <v>1</v>
      <v>226</v>
      <v>1</v>
      <v>1</v>
      <v>1</v>
      <v>1</v>
      <v>1</v>
      <v>1</v>
      <v>1</v>
      <v>1</v>
      <v>1</v>
      <v>226</v>
      <v>1</v>
      <v>1</v>
      <v>1</v>
      <v>1</v>
    </spb>
    <spb s="0">
      <v xml:space="preserve">	</v>
      <v xml:space="preserve">	</v>
      <v xml:space="preserve">https://en.wikipedia.org/wiki/Florida	</v>
      <v xml:space="preserve">https://creativecommons.org/licenses/by-sa/3.0	</v>
    </spb>
    <spb s="0">
      <v xml:space="preserve">Wikipedia	</v>
      <v xml:space="preserve">CC-BY-SA	</v>
      <v xml:space="preserve">http://en.wikipedia.org/wiki/Nebraska	</v>
      <v xml:space="preserve">http://creativecommons.org/licenses/by-sa/3.0/	</v>
    </spb>
    <spb s="0">
      <v xml:space="preserve">Wikipedia	US Census	US Census	Wikipedia	LinkedIn	Sec	</v>
      <v xml:space="preserve">CC-BY-SA			CC-BY-SA			</v>
      <v xml:space="preserve">http://en.wikipedia.org/wiki/Nebraska	https://www.census.gov/popest/data/state/asrh/2014/files/SC-EST2014-AGESEX-CIV.csv	http://www.census.gov/quickfacts/table/WTN220212/31	https://en.wikipedia.org/wiki/Nebraska	https://www.linkedin.com/company/audubon-nebraska	https://www.sec.gov/cgi-bin/browse-edgar?action=getcompany&amp;CIK=0001901275	</v>
      <v xml:space="preserve">http://creativecommons.org/licenses/by-sa/3.0/			http://creativecommons.org/licenses/by-sa/3.0/			</v>
    </spb>
    <spb s="0">
      <v xml:space="preserve">Wikipedia	US Census	LinkedIn	</v>
      <v xml:space="preserve">CC-BY-SA			</v>
      <v xml:space="preserve">http://en.wikipedia.org/wiki/Nebraska	https://www.census.gov/popest/data/state/asrh/2014/files/SC-EST2014-AGESEX-CIV.csv	https://www.linkedin.com/company/audubon-nebraska	</v>
      <v xml:space="preserve">http://creativecommons.org/licenses/by-sa/3.0/			</v>
    </spb>
    <spb s="0">
      <v xml:space="preserve">Wikipedia	US Census	Wikipedia	LinkedIn	Sec	</v>
      <v xml:space="preserve">CC-BY-SA		CC-BY-SA			</v>
      <v xml:space="preserve">http://en.wikipedia.org/wiki/Nebraska	https://www.census.gov/popest/data/state/asrh/2014/files/SC-EST2014-AGESEX-CIV.csv	https://en.wikipedia.org/wiki/Nebraska	https://www.linkedin.com/company/audubon-nebraska	https://www.sec.gov/cgi-bin/browse-edgar?action=getcompany&amp;CIK=0001901275	</v>
      <v xml:space="preserve">http://creativecommons.org/licenses/by-sa/3.0/		http://creativecommons.org/licenses/by-sa/3.0/			</v>
    </spb>
    <spb s="14">
      <v>0</v>
      <v>0</v>
      <v>1</v>
      <v>0</v>
      <v>0</v>
      <v>0</v>
      <v>230</v>
      <v>1</v>
      <v>231</v>
      <v>1</v>
      <v>232</v>
      <v>233</v>
      <v>1</v>
      <v>1</v>
      <v>1</v>
      <v>1</v>
      <v>232</v>
      <v>1</v>
      <v>1</v>
      <v>1</v>
      <v>1</v>
      <v>1</v>
      <v>1</v>
      <v>1</v>
      <v>1</v>
      <v>1</v>
      <v>232</v>
      <v>1</v>
      <v>1</v>
      <v>1</v>
      <v>1</v>
    </spb>
    <spb s="0">
      <v xml:space="preserve">	</v>
      <v xml:space="preserve">	</v>
      <v xml:space="preserve">https://en.wikipedia.org/wiki/Nebraska	</v>
      <v xml:space="preserve">https://creativecommons.org/licenses/by-sa/3.0	</v>
    </spb>
    <spb s="0">
      <v xml:space="preserve">Wikipedia	</v>
      <v xml:space="preserve">CC-BY-SA	</v>
      <v xml:space="preserve">http://en.wikipedia.org/wiki/Indiana	</v>
      <v xml:space="preserve">http://creativecommons.org/licenses/by-sa/3.0/	</v>
    </spb>
    <spb s="0">
      <v xml:space="preserve">Wikipedia	US Census	US Census	Sec	</v>
      <v xml:space="preserve">CC-BY-SA				</v>
      <v xml:space="preserve">http://en.wikipedia.org/wiki/Indiana	https://www.census.gov/popest/data/state/asrh/2014/files/SC-EST2014-AGESEX-CIV.csv	http://www.census.gov/quickfacts/table/WTN220212/18	https://www.sec.gov/cgi-bin/browse-edgar?action=getcompany&amp;CIK=0001932421	</v>
      <v xml:space="preserve">http://creativecommons.org/licenses/by-sa/3.0/				</v>
    </spb>
    <spb s="0">
      <v xml:space="preserve">Wikipedia	US Census	US Census	Wikipedia	Sec	</v>
      <v xml:space="preserve">CC-BY-SA			CC-BY-SA		</v>
      <v xml:space="preserve">http://en.wikipedia.org/wiki/Indiana	https://www.census.gov/popest/data/state/asrh/2014/files/SC-EST2014-AGESEX-CIV.csv	http://www.census.gov/quickfacts/table/WTN220212/18	https://en.wikipedia.org/wiki/Indiana	https://www.sec.gov/cgi-bin/browse-edgar?action=getcompany&amp;CIK=0001932421	</v>
      <v xml:space="preserve">http://creativecommons.org/licenses/by-sa/3.0/			http://creativecommons.org/licenses/by-sa/3.0/		</v>
    </spb>
    <spb s="0">
      <v xml:space="preserve">Wikipedia	US Census	US Census	</v>
      <v xml:space="preserve">CC-BY-SA			</v>
      <v xml:space="preserve">http://en.wikipedia.org/wiki/Indiana	https://www.census.gov/popest/data/state/asrh/2014/files/SC-EST2014-AGESEX-CIV.csv	http://www.census.gov/quickfacts/table/WTN220212/18	</v>
      <v xml:space="preserve">http://creativecommons.org/licenses/by-sa/3.0/			</v>
    </spb>
    <spb s="15">
      <v>0</v>
      <v>0</v>
      <v>1</v>
      <v>0</v>
      <v>0</v>
      <v>0</v>
      <v>236</v>
      <v>237</v>
      <v>1</v>
      <v>238</v>
      <v>1</v>
      <v>239</v>
      <v>237</v>
      <v>1</v>
      <v>1</v>
      <v>1</v>
      <v>1</v>
      <v>239</v>
      <v>1</v>
      <v>1</v>
      <v>1</v>
      <v>1</v>
      <v>1</v>
      <v>1</v>
      <v>1</v>
      <v>1</v>
      <v>1</v>
      <v>239</v>
      <v>1</v>
      <v>1</v>
      <v>1</v>
      <v>1</v>
    </spb>
    <spb s="0">
      <v xml:space="preserve">	</v>
      <v xml:space="preserve">	</v>
      <v xml:space="preserve">https://en.wikipedia.org/wiki/Indiana	</v>
      <v xml:space="preserve">https://creativecommons.org/licenses/by-sa/3.0	</v>
    </spb>
    <spb s="0">
      <v xml:space="preserve">Wikipedia	</v>
      <v xml:space="preserve">CC-BY-SA	</v>
      <v xml:space="preserve">http://en.wikipedia.org/wiki/Wisconsin	</v>
      <v xml:space="preserve">http://creativecommons.org/licenses/by-sa/3.0/	</v>
    </spb>
    <spb s="0">
      <v xml:space="preserve">Wikipedia	US Census	US Census	Wikipedia	Sec	</v>
      <v xml:space="preserve">CC-BY-SA			CC-BY-SA		</v>
      <v xml:space="preserve">http://en.wikipedia.org/wiki/Wisconsin	https://www.census.gov/popest/data/state/asrh/2014/files/SC-EST2014-AGESEX-CIV.csv	http://www.census.gov/quickfacts/table/VET605214/55	https://en.wikipedia.org/wiki/Wisconsin	https://www.sec.gov/cgi-bin/browse-edgar?action=getcompany&amp;CIK=0001922498	</v>
      <v xml:space="preserve">http://creativecommons.org/licenses/by-sa/3.0/			http://creativecommons.org/licenses/by-sa/3.0/		</v>
    </spb>
    <spb s="0">
      <v xml:space="preserve">Wikipedia	US Census	US Census	</v>
      <v xml:space="preserve">CC-BY-SA			</v>
      <v xml:space="preserve">http://en.wikipedia.org/wiki/Wisconsin	https://www.census.gov/popest/data/state/asrh/2014/files/SC-EST2014-AGESEX-CIV.csv	http://www.census.gov/quickfacts/table/VET605214/55	</v>
      <v xml:space="preserve">http://creativecommons.org/licenses/by-sa/3.0/			</v>
    </spb>
    <spb s="14">
      <v>0</v>
      <v>0</v>
      <v>1</v>
      <v>0</v>
      <v>0</v>
      <v>0</v>
      <v>242</v>
      <v>1</v>
      <v>243</v>
      <v>1</v>
      <v>244</v>
      <v>244</v>
      <v>1</v>
      <v>1</v>
      <v>1</v>
      <v>1</v>
      <v>244</v>
      <v>1</v>
      <v>1</v>
      <v>1</v>
      <v>1</v>
      <v>1</v>
      <v>1</v>
      <v>1</v>
      <v>1</v>
      <v>1</v>
      <v>244</v>
      <v>1</v>
      <v>1</v>
      <v>1</v>
      <v>1</v>
    </spb>
    <spb s="0">
      <v xml:space="preserve">	</v>
      <v xml:space="preserve">	</v>
      <v xml:space="preserve">https://en.wikipedia.org/wiki/Wisconsin	</v>
      <v xml:space="preserve">https://creativecommons.org/licenses/by-sa/3.0	</v>
    </spb>
    <spb s="0">
      <v xml:space="preserve">Wikipedia	</v>
      <v xml:space="preserve">CC-BY-SA	</v>
      <v xml:space="preserve">http://en.wikipedia.org/wiki/Tennessee	</v>
      <v xml:space="preserve">http://creativecommons.org/licenses/by-sa/3.0/	</v>
    </spb>
    <spb s="0">
      <v xml:space="preserve">Wikipedia	US Census	Sec	</v>
      <v xml:space="preserve">CC-BY-SA			</v>
      <v xml:space="preserve">http://en.wikipedia.org/wiki/Tennessee	http://www.census.gov/quickfacts/table/WTN220212/47	https://www.sec.gov/cgi-bin/browse-edgar?action=getcompany&amp;CIK=0001929794	</v>
      <v xml:space="preserve">http://creativecommons.org/licenses/by-sa/3.0/			</v>
    </spb>
    <spb s="0">
      <v xml:space="preserve">Wikipedia	US Census	US Census	Wikipedia	Sec	</v>
      <v xml:space="preserve">CC-BY-SA			CC-BY-SA		</v>
      <v xml:space="preserve">http://en.wikipedia.org/wiki/Tennessee	https://www.census.gov/popest/data/state/asrh/2014/files/SC-EST2014-AGESEX-CIV.csv	http://www.census.gov/quickfacts/table/WTN220212/47	https://en.wikipedia.org/wiki/Tennessee	https://www.sec.gov/cgi-bin/browse-edgar?action=getcompany&amp;CIK=0001929794	</v>
      <v xml:space="preserve">http://creativecommons.org/licenses/by-sa/3.0/			http://creativecommons.org/licenses/by-sa/3.0/		</v>
    </spb>
    <spb s="0">
      <v xml:space="preserve">Wikipedia	US Census	US Census	</v>
      <v xml:space="preserve">CC-BY-SA			</v>
      <v xml:space="preserve">http://en.wikipedia.org/wiki/Tennessee	https://www.census.gov/popest/data/state/asrh/2014/files/SC-EST2014-AGESEX-CIV.csv	http://www.census.gov/quickfacts/table/WTN220212/47	</v>
      <v xml:space="preserve">http://creativecommons.org/licenses/by-sa/3.0/			</v>
    </spb>
    <spb s="15">
      <v>0</v>
      <v>0</v>
      <v>1</v>
      <v>0</v>
      <v>0</v>
      <v>0</v>
      <v>247</v>
      <v>248</v>
      <v>1</v>
      <v>249</v>
      <v>1</v>
      <v>250</v>
      <v>248</v>
      <v>1</v>
      <v>1</v>
      <v>1</v>
      <v>1</v>
      <v>250</v>
      <v>1</v>
      <v>1</v>
      <v>1</v>
      <v>1</v>
      <v>1</v>
      <v>1</v>
      <v>1</v>
      <v>1</v>
      <v>1</v>
      <v>250</v>
      <v>1</v>
      <v>1</v>
      <v>1</v>
      <v>1</v>
    </spb>
    <spb s="0">
      <v xml:space="preserve">	</v>
      <v xml:space="preserve">	</v>
      <v xml:space="preserve">https://en.wikipedia.org/wiki/Tennessee	</v>
      <v xml:space="preserve">https://creativecommons.org/licenses/by-sa/3.0	</v>
    </spb>
    <spb s="0">
      <v xml:space="preserve">Wikipedia	</v>
      <v xml:space="preserve">CC-BY-SA	</v>
      <v xml:space="preserve">http://en.wikipedia.org/wiki/South_Dakota	</v>
      <v xml:space="preserve">http://creativecommons.org/licenses/by-sa/3.0/	</v>
    </spb>
    <spb s="0">
      <v xml:space="preserve">Wikipedia	US Census	US Census	Wikipedia	Sec	</v>
      <v xml:space="preserve">CC-BY-SA			CC-BY-SA		</v>
      <v xml:space="preserve">http://en.wikipedia.org/wiki/South_Dakota	https://www.census.gov/popest/data/state/asrh/2014/files/SC-EST2014-AGESEX-CIV.csv	http://www.census.gov/quickfacts/table/WTN220212/46	https://en.wikipedia.org/wiki/South_Dakota	https://www.sec.gov/cgi-bin/browse-edgar?action=getcompany&amp;CIK=0001928041	</v>
      <v xml:space="preserve">http://creativecommons.org/licenses/by-sa/3.0/			http://creativecommons.org/licenses/by-sa/3.0/		</v>
    </spb>
    <spb s="0">
      <v xml:space="preserve">Wikipedia	US Census	US Census	</v>
      <v xml:space="preserve">CC-BY-SA			</v>
      <v xml:space="preserve">http://en.wikipedia.org/wiki/South_Dakota	https://www.census.gov/popest/data/state/asrh/2014/files/SC-EST2014-AGESEX-CIV.csv	http://www.census.gov/quickfacts/table/WTN220212/46	</v>
      <v xml:space="preserve">http://creativecommons.org/licenses/by-sa/3.0/			</v>
    </spb>
    <spb s="14">
      <v>0</v>
      <v>0</v>
      <v>1</v>
      <v>0</v>
      <v>0</v>
      <v>0</v>
      <v>253</v>
      <v>1</v>
      <v>254</v>
      <v>1</v>
      <v>255</v>
      <v>255</v>
      <v>1</v>
      <v>1</v>
      <v>1</v>
      <v>1</v>
      <v>255</v>
      <v>1</v>
      <v>1</v>
      <v>1</v>
      <v>1</v>
      <v>1</v>
      <v>1</v>
      <v>1</v>
      <v>1</v>
      <v>1</v>
      <v>255</v>
      <v>1</v>
      <v>1</v>
      <v>1</v>
      <v>1</v>
    </spb>
    <spb s="0">
      <v xml:space="preserve">	</v>
      <v xml:space="preserve">	</v>
      <v xml:space="preserve">https://en.wikipedia.org/wiki/South_Dakota	</v>
      <v xml:space="preserve">https://creativecommons.org/licenses/by-sa/3.0	</v>
    </spb>
    <spb s="0">
      <v xml:space="preserve">Wikipedia	</v>
      <v xml:space="preserve">CC-BY-SA	</v>
      <v xml:space="preserve">http://en.wikipedia.org/wiki/New_Mexico	</v>
      <v xml:space="preserve">http://creativecommons.org/licenses/by-sa/3.0/	</v>
    </spb>
    <spb s="0">
      <v xml:space="preserve">Wikipedia	US Census	US Census	Wikipedia	Sec	</v>
      <v xml:space="preserve">CC-BY-SA			CC-BY-SA		</v>
      <v xml:space="preserve">http://en.wikipedia.org/wiki/New_Mexico	https://www.census.gov/popest/data/state/asrh/2014/files/SC-EST2014-AGESEX-CIV.csv	http://www.census.gov/quickfacts/table/WTN220212/35	https://en.wikipedia.org/wiki/New_Mexico	https://www.sec.gov/cgi-bin/browse-edgar?action=getcompany&amp;CIK=0001871734	</v>
      <v xml:space="preserve">http://creativecommons.org/licenses/by-sa/3.0/			http://creativecommons.org/licenses/by-sa/3.0/		</v>
    </spb>
    <spb s="0">
      <v xml:space="preserve">Wikipedia	US Census	US Census	</v>
      <v xml:space="preserve">CC-BY-SA			</v>
      <v xml:space="preserve">http://en.wikipedia.org/wiki/New_Mexico	https://www.census.gov/popest/data/state/asrh/2014/files/SC-EST2014-AGESEX-CIV.csv	http://www.census.gov/quickfacts/table/WTN220212/35	</v>
      <v xml:space="preserve">http://creativecommons.org/licenses/by-sa/3.0/			</v>
    </spb>
    <spb s="0">
      <v xml:space="preserve">Wikipedia	US Census	US Census	Sec	</v>
      <v xml:space="preserve">CC-BY-SA				</v>
      <v xml:space="preserve">http://en.wikipedia.org/wiki/New_Mexico	https://www.census.gov/popest/data/state/asrh/2014/files/SC-EST2014-AGESEX-CIV.csv	http://www.census.gov/quickfacts/table/WTN220212/35	https://www.sec.gov/cgi-bin/browse-edgar?action=getcompany&amp;CIK=0001871734	</v>
      <v xml:space="preserve">http://creativecommons.org/licenses/by-sa/3.0/				</v>
    </spb>
    <spb s="15">
      <v>0</v>
      <v>0</v>
      <v>1</v>
      <v>0</v>
      <v>0</v>
      <v>0</v>
      <v>258</v>
      <v>259</v>
      <v>1</v>
      <v>259</v>
      <v>1</v>
      <v>260</v>
      <v>261</v>
      <v>1</v>
      <v>1</v>
      <v>1</v>
      <v>1</v>
      <v>260</v>
      <v>1</v>
      <v>1</v>
      <v>1</v>
      <v>1</v>
      <v>1</v>
      <v>1</v>
      <v>1</v>
      <v>1</v>
      <v>1</v>
      <v>260</v>
      <v>1</v>
      <v>1</v>
      <v>1</v>
      <v>1</v>
    </spb>
    <spb s="0">
      <v xml:space="preserve">	</v>
      <v xml:space="preserve">	</v>
      <v xml:space="preserve">https://en.wikipedia.org/wiki/New_Mexico	</v>
      <v xml:space="preserve">https://creativecommons.org/licenses/by-sa/3.0	</v>
    </spb>
    <spb s="0">
      <v xml:space="preserve">Wikipedia	</v>
      <v xml:space="preserve">CC-BY-SA	</v>
      <v xml:space="preserve">http://en.wikipedia.org/wiki/New_Hampshire	</v>
      <v xml:space="preserve">http://creativecommons.org/licenses/by-sa/3.0/	</v>
    </spb>
    <spb s="0">
      <v xml:space="preserve">Wikipedia	US Census	Wikipedia	Bookdepository	Sec	</v>
      <v xml:space="preserve">CC-BY-SA		CC-BY-SA			</v>
      <v xml:space="preserve">http://en.wikipedia.org/wiki/New_Hampshire	https://www.census.gov/popest/data/state/asrh/2014/files/SC-EST2014-AGESEX-CIV.csv	https://en.wikipedia.org/wiki/New_Hampshire	https://www.bookdepository.com/author/New-Hampshire	https://www.sec.gov/cgi-bin/browse-edgar?action=getcompany&amp;CIK=0001927067	</v>
      <v xml:space="preserve">http://creativecommons.org/licenses/by-sa/3.0/		http://creativecommons.org/licenses/by-sa/3.0/			</v>
    </spb>
    <spb s="0">
      <v xml:space="preserve">Wikipedia	US Census	US Census	Wikipedia	Bookdepository	Sec	</v>
      <v xml:space="preserve">CC-BY-SA			CC-BY-SA			</v>
      <v xml:space="preserve">http://en.wikipedia.org/wiki/New_Hampshire	https://www.census.gov/popest/data/state/asrh/2014/files/SC-EST2014-AGESEX-CIV.csv	http://www.census.gov/quickfacts/table/VET605214/33	https://en.wikipedia.org/wiki/New_Hampshire	https://www.bookdepository.com/author/New-Hampshire	https://www.sec.gov/cgi-bin/browse-edgar?action=getcompany&amp;CIK=0001927067	</v>
      <v xml:space="preserve">http://creativecommons.org/licenses/by-sa/3.0/			http://creativecommons.org/licenses/by-sa/3.0/			</v>
    </spb>
    <spb s="0">
      <v xml:space="preserve">Wikipedia	US Census	Bookdepository	</v>
      <v xml:space="preserve">CC-BY-SA			</v>
      <v xml:space="preserve">http://en.wikipedia.org/wiki/New_Hampshire	https://www.census.gov/popest/data/state/asrh/2014/files/SC-EST2014-AGESEX-CIV.csv	https://www.bookdepository.com/author/New-Hampshire	</v>
      <v xml:space="preserve">http://creativecommons.org/licenses/by-sa/3.0/			</v>
    </spb>
    <spb s="16">
      <v>0</v>
      <v>0</v>
      <v>1</v>
      <v>0</v>
      <v>0</v>
      <v>0</v>
      <v>264</v>
      <v>265</v>
      <v>1</v>
      <v>266</v>
      <v>1</v>
      <v>267</v>
      <v>267</v>
      <v>1</v>
      <v>1</v>
      <v>1</v>
      <v>1</v>
      <v>267</v>
      <v>1</v>
      <v>1</v>
      <v>1</v>
      <v>1</v>
      <v>1</v>
      <v>1</v>
      <v>1</v>
      <v>1</v>
      <v>1</v>
      <v>267</v>
      <v>1</v>
      <v>1</v>
      <v>1</v>
    </spb>
    <spb s="0">
      <v xml:space="preserve">	</v>
      <v xml:space="preserve">	</v>
      <v xml:space="preserve">https://en.wikipedia.org/wiki/New_Hampshire	</v>
      <v xml:space="preserve">https://creativecommons.org/licenses/by-sa/3.0	</v>
    </spb>
    <spb s="0">
      <v xml:space="preserve">Wikipedia	</v>
      <v xml:space="preserve">CC-BY-SA	</v>
      <v xml:space="preserve">http://en.wikipedia.org/wiki/Vermont	</v>
      <v xml:space="preserve">http://creativecommons.org/licenses/by-sa/3.0/	</v>
    </spb>
    <spb s="0">
      <v xml:space="preserve">Wikipedia	US Census	US Census	Wikipedia	Sec	</v>
      <v xml:space="preserve">CC-BY-SA			CC-BY-SA		</v>
      <v xml:space="preserve">http://en.wikipedia.org/wiki/Vermont	https://www.census.gov/popest/data/state/asrh/2014/files/SC-EST2014-AGESEX-CIV.csv	http://www.census.gov/quickfacts/table/WTN220212/50	https://en.wikipedia.org/wiki/Vermont	https://www.sec.gov/cgi-bin/browse-edgar?action=getcompany&amp;CIK=0001847343	</v>
      <v xml:space="preserve">http://creativecommons.org/licenses/by-sa/3.0/			http://creativecommons.org/licenses/by-sa/3.0/		</v>
    </spb>
    <spb s="0">
      <v xml:space="preserve">Wikipedia	US Census	US Census	</v>
      <v xml:space="preserve">CC-BY-SA			</v>
      <v xml:space="preserve">http://en.wikipedia.org/wiki/Vermont	https://www.census.gov/popest/data/state/asrh/2014/files/SC-EST2014-AGESEX-CIV.csv	http://www.census.gov/quickfacts/table/WTN220212/50	</v>
      <v xml:space="preserve">http://creativecommons.org/licenses/by-sa/3.0/			</v>
    </spb>
    <spb s="1">
      <v>0</v>
      <v>0</v>
      <v>1</v>
      <v>0</v>
      <v>0</v>
      <v>0</v>
      <v>270</v>
      <v>1</v>
      <v>271</v>
      <v>1</v>
      <v>272</v>
      <v>272</v>
      <v>1</v>
      <v>1</v>
      <v>1</v>
      <v>1</v>
      <v>272</v>
      <v>1</v>
      <v>1</v>
      <v>1</v>
      <v>1</v>
      <v>1</v>
      <v>1</v>
      <v>1</v>
      <v>1</v>
      <v>1</v>
      <v>272</v>
      <v>1</v>
      <v>1</v>
      <v>1</v>
    </spb>
    <spb s="0">
      <v xml:space="preserve">	</v>
      <v xml:space="preserve">	</v>
      <v xml:space="preserve">https://en.wikipedia.org/wiki/Vermont	</v>
      <v xml:space="preserve">https://creativecommons.org/licenses/by-sa/3.0	</v>
    </spb>
    <spb s="0">
      <v xml:space="preserve">Wikipedia	</v>
      <v xml:space="preserve">CC-BY-SA	</v>
      <v xml:space="preserve">http://en.wikipedia.org/wiki/Georgia_(U.S._state)	</v>
      <v xml:space="preserve">http://creativecommons.org/licenses/by-sa/3.0/	</v>
    </spb>
    <spb s="0">
      <v xml:space="preserve">Wikipedia	US Census	US Census	Sec	</v>
      <v xml:space="preserve">CC-BY-SA				</v>
      <v xml:space="preserve">http://en.wikipedia.org/wiki/Georgia_(U.S._state)	https://www.census.gov/popest/data/state/asrh/2014/files/SC-EST2014-AGESEX-CIV.csv	http://www.census.gov/quickfacts/table/WTN220212/13	https://www.sec.gov/cgi-bin/browse-edgar?action=getcompany&amp;CIK=0001912339	</v>
      <v xml:space="preserve">http://creativecommons.org/licenses/by-sa/3.0/				</v>
    </spb>
    <spb s="0">
      <v xml:space="preserve">Wikipedia	US Census	US Census	Wikipedia	Sec	</v>
      <v xml:space="preserve">CC-BY-SA			CC-BY-SA		</v>
      <v xml:space="preserve">http://en.wikipedia.org/wiki/Georgia_(U.S._state)	https://www.census.gov/popest/data/state/asrh/2014/files/SC-EST2014-AGESEX-CIV.csv	http://www.census.gov/quickfacts/table/WTN220212/13	https://en.wikipedia.org/wiki/Georgia_(U.S._state)	https://www.sec.gov/cgi-bin/browse-edgar?action=getcompany&amp;CIK=0001912339	</v>
      <v xml:space="preserve">http://creativecommons.org/licenses/by-sa/3.0/			http://creativecommons.org/licenses/by-sa/3.0/		</v>
    </spb>
    <spb s="0">
      <v xml:space="preserve">Wikipedia	US Census	US Census	</v>
      <v xml:space="preserve">CC-BY-SA			</v>
      <v xml:space="preserve">http://en.wikipedia.org/wiki/Georgia_(U.S._state)	https://www.census.gov/popest/data/state/asrh/2014/files/SC-EST2014-AGESEX-CIV.csv	http://www.census.gov/quickfacts/table/WTN220212/13	</v>
      <v xml:space="preserve">http://creativecommons.org/licenses/by-sa/3.0/			</v>
    </spb>
    <spb s="15">
      <v>0</v>
      <v>0</v>
      <v>1</v>
      <v>0</v>
      <v>0</v>
      <v>0</v>
      <v>275</v>
      <v>276</v>
      <v>1</v>
      <v>277</v>
      <v>1</v>
      <v>278</v>
      <v>276</v>
      <v>1</v>
      <v>1</v>
      <v>1</v>
      <v>1</v>
      <v>278</v>
      <v>1</v>
      <v>1</v>
      <v>1</v>
      <v>1</v>
      <v>1</v>
      <v>1</v>
      <v>1</v>
      <v>1</v>
      <v>1</v>
      <v>278</v>
      <v>1</v>
      <v>1</v>
      <v>1</v>
      <v>1</v>
    </spb>
    <spb s="0">
      <v xml:space="preserve">	</v>
      <v xml:space="preserve">	</v>
      <v xml:space="preserve">https://en.wikipedia.org/wiki/Georgia_(U.S._state)	</v>
      <v xml:space="preserve">https://creativecommons.org/licenses/by-sa/3.0	</v>
    </spb>
    <spb s="0">
      <v xml:space="preserve">Wikipedia	</v>
      <v xml:space="preserve">CC-BY-SA	</v>
      <v xml:space="preserve">http://en.wikipedia.org/wiki/Mississippi	</v>
      <v xml:space="preserve">http://creativecommons.org/licenses/by-sa/3.0/	</v>
    </spb>
    <spb s="0">
      <v xml:space="preserve">Wikipedia	US Census	US Census	Sec	</v>
      <v xml:space="preserve">CC-BY-SA				</v>
      <v xml:space="preserve">http://en.wikipedia.org/wiki/Mississippi	https://www.census.gov/popest/data/state/asrh/2014/files/SC-EST2014-AGESEX-CIV.csv	http://www.census.gov/quickfacts/table/WTN220212/28	https://www.sec.gov/cgi-bin/browse-edgar?action=getcompany&amp;CIK=0001909565	</v>
      <v xml:space="preserve">http://creativecommons.org/licenses/by-sa/3.0/				</v>
    </spb>
    <spb s="0">
      <v xml:space="preserve">Wikipedia	US Census	US Census	Wikipedia	Sec	</v>
      <v xml:space="preserve">CC-BY-SA			CC-BY-SA		</v>
      <v xml:space="preserve">http://en.wikipedia.org/wiki/Mississippi	https://www.census.gov/popest/data/state/asrh/2014/files/SC-EST2014-AGESEX-CIV.csv	http://www.census.gov/quickfacts/table/WTN220212/28	https://en.wikipedia.org/wiki/Mississippi	https://www.sec.gov/cgi-bin/browse-edgar?action=getcompany&amp;CIK=0001909565	</v>
      <v xml:space="preserve">http://creativecommons.org/licenses/by-sa/3.0/			http://creativecommons.org/licenses/by-sa/3.0/		</v>
    </spb>
    <spb s="0">
      <v xml:space="preserve">Wikipedia	US Census	US Census	</v>
      <v xml:space="preserve">CC-BY-SA			</v>
      <v xml:space="preserve">http://en.wikipedia.org/wiki/Mississippi	https://www.census.gov/popest/data/state/asrh/2014/files/SC-EST2014-AGESEX-CIV.csv	http://www.census.gov/quickfacts/table/WTN220212/28	</v>
      <v xml:space="preserve">http://creativecommons.org/licenses/by-sa/3.0/			</v>
    </spb>
    <spb s="15">
      <v>0</v>
      <v>0</v>
      <v>1</v>
      <v>0</v>
      <v>0</v>
      <v>0</v>
      <v>281</v>
      <v>282</v>
      <v>1</v>
      <v>283</v>
      <v>1</v>
      <v>284</v>
      <v>282</v>
      <v>1</v>
      <v>1</v>
      <v>1</v>
      <v>1</v>
      <v>284</v>
      <v>1</v>
      <v>1</v>
      <v>1</v>
      <v>1</v>
      <v>1</v>
      <v>1</v>
      <v>1</v>
      <v>1</v>
      <v>1</v>
      <v>284</v>
      <v>1</v>
      <v>1</v>
      <v>1</v>
      <v>1</v>
    </spb>
    <spb s="0">
      <v xml:space="preserve">	</v>
      <v xml:space="preserve">	</v>
      <v xml:space="preserve">https://en.wikipedia.org/wiki/Mississippi	</v>
      <v xml:space="preserve">https://creativecommons.org/licenses/by-sa/3.0	</v>
    </spb>
    <spb s="0">
      <v xml:space="preserve">Wikipedia	</v>
      <v xml:space="preserve">CC-BY-SA	</v>
      <v xml:space="preserve">http://en.wikipedia.org/wiki/Alabama	</v>
      <v xml:space="preserve">http://creativecommons.org/licenses/by-sa/3.0/	</v>
    </spb>
    <spb s="0">
      <v xml:space="preserve">Wikipedia	US Census	US Census	Wikipedia	Sec	</v>
      <v xml:space="preserve">CC-BY-SA			CC-BY-SA		</v>
      <v xml:space="preserve">http://en.wikipedia.org/wiki/Alabama	https://www.census.gov/popest/data/state/asrh/2014/files/SC-EST2014-AGESEX-CIV.csv	http://www.census.gov/quickfacts/table/WTN220212/01	https://en.wikipedia.org/wiki/Alabama	https://www.sec.gov/cgi-bin/browse-edgar?action=getcompany&amp;CIK=0001908732	</v>
      <v xml:space="preserve">http://creativecommons.org/licenses/by-sa/3.0/			http://creativecommons.org/licenses/by-sa/3.0/		</v>
    </spb>
    <spb s="0">
      <v xml:space="preserve">Wikipedia	US Census	US Census	</v>
      <v xml:space="preserve">CC-BY-SA			</v>
      <v xml:space="preserve">http://en.wikipedia.org/wiki/Alabama	https://www.census.gov/popest/data/state/asrh/2014/files/SC-EST2014-AGESEX-CIV.csv	http://www.census.gov/quickfacts/table/WTN220212/01	</v>
      <v xml:space="preserve">http://creativecommons.org/licenses/by-sa/3.0/			</v>
    </spb>
    <spb s="14">
      <v>0</v>
      <v>0</v>
      <v>1</v>
      <v>0</v>
      <v>0</v>
      <v>0</v>
      <v>287</v>
      <v>1</v>
      <v>288</v>
      <v>1</v>
      <v>289</v>
      <v>288</v>
      <v>1</v>
      <v>1</v>
      <v>1</v>
      <v>1</v>
      <v>289</v>
      <v>1</v>
      <v>1</v>
      <v>1</v>
      <v>1</v>
      <v>1</v>
      <v>1</v>
      <v>1</v>
      <v>1</v>
      <v>1</v>
      <v>289</v>
      <v>1</v>
      <v>1</v>
      <v>1</v>
      <v>1</v>
    </spb>
    <spb s="0">
      <v xml:space="preserve">	</v>
      <v xml:space="preserve">	</v>
      <v xml:space="preserve">https://en.wikipedia.org/wiki/Alabama	</v>
      <v xml:space="preserve">https://creativecommons.org/licenses/by-sa/3.0	</v>
    </spb>
    <spb s="0">
      <v xml:space="preserve">Wikipedia	</v>
      <v xml:space="preserve">CC-BY-SA	</v>
      <v xml:space="preserve">http://en.wikipedia.org/wiki/Rhode_Island	</v>
      <v xml:space="preserve">http://creativecommons.org/licenses/by-sa/3.0/	</v>
    </spb>
    <spb s="0">
      <v xml:space="preserve">Wikipedia	US Census	US Census	Wikipedia	Sec	</v>
      <v xml:space="preserve">CC-BY-SA			CC-BY-SA		</v>
      <v xml:space="preserve">http://en.wikipedia.org/wiki/Rhode_Island	https://www.census.gov/popest/data/state/asrh/2014/files/SC-EST2014-AGESEX-CIV.csv	http://www.census.gov/quickfacts/table/WTN220212/44	https://en.wikipedia.org/wiki/Rhode_Island	https://www.sec.gov/cgi-bin/browse-edgar?action=getcompany&amp;CIK=0001912460	</v>
      <v xml:space="preserve">http://creativecommons.org/licenses/by-sa/3.0/			http://creativecommons.org/licenses/by-sa/3.0/		</v>
    </spb>
    <spb s="0">
      <v xml:space="preserve">Wikipedia	US Census	US Census	</v>
      <v xml:space="preserve">CC-BY-SA			</v>
      <v xml:space="preserve">http://en.wikipedia.org/wiki/Rhode_Island	https://www.census.gov/popest/data/state/asrh/2014/files/SC-EST2014-AGESEX-CIV.csv	http://www.census.gov/quickfacts/table/WTN220212/44	</v>
      <v xml:space="preserve">http://creativecommons.org/licenses/by-sa/3.0/			</v>
    </spb>
    <spb s="15">
      <v>0</v>
      <v>0</v>
      <v>1</v>
      <v>0</v>
      <v>0</v>
      <v>0</v>
      <v>292</v>
      <v>293</v>
      <v>1</v>
      <v>293</v>
      <v>1</v>
      <v>294</v>
      <v>293</v>
      <v>1</v>
      <v>1</v>
      <v>1</v>
      <v>1</v>
      <v>294</v>
      <v>1</v>
      <v>1</v>
      <v>1</v>
      <v>1</v>
      <v>1</v>
      <v>1</v>
      <v>1</v>
      <v>1</v>
      <v>1</v>
      <v>294</v>
      <v>1</v>
      <v>1</v>
      <v>1</v>
      <v>1</v>
    </spb>
    <spb s="0">
      <v xml:space="preserve">	</v>
      <v xml:space="preserve">	</v>
      <v xml:space="preserve">https://en.wikipedia.org/wiki/Rhode_Island	</v>
      <v xml:space="preserve">https://creativecommons.org/licenses/by-sa/3.0	</v>
    </spb>
    <spb s="0">
      <v xml:space="preserve">Wikipedia	</v>
      <v xml:space="preserve">CC-BY-SA	</v>
      <v xml:space="preserve">http://en.wikipedia.org/wiki/Idaho	</v>
      <v xml:space="preserve">http://creativecommons.org/licenses/by-sa/3.0/	</v>
    </spb>
    <spb s="0">
      <v xml:space="preserve">Wikipedia	US Census	US Census	Wikipedia	Sec	</v>
      <v xml:space="preserve">CC-BY-SA			CC-BY-SA		</v>
      <v xml:space="preserve">http://en.wikipedia.org/wiki/Idaho	https://www.census.gov/popest/data/state/asrh/2014/files/SC-EST2014-AGESEX-CIV.csv	http://www.census.gov/quickfacts/table/WTN220212/16	https://en.wikipedia.org/wiki/Idaho	https://www.sec.gov/cgi-bin/browse-edgar?action=getcompany&amp;CIK=0001885767	</v>
      <v xml:space="preserve">http://creativecommons.org/licenses/by-sa/3.0/			http://creativecommons.org/licenses/by-sa/3.0/		</v>
    </spb>
    <spb s="0">
      <v xml:space="preserve">Wikipedia	US Census	US Census	</v>
      <v xml:space="preserve">CC-BY-SA			</v>
      <v xml:space="preserve">http://en.wikipedia.org/wiki/Idaho	https://www.census.gov/popest/data/state/asrh/2014/files/SC-EST2014-AGESEX-CIV.csv	http://www.census.gov/quickfacts/table/WTN220212/16	</v>
      <v xml:space="preserve">http://creativecommons.org/licenses/by-sa/3.0/			</v>
    </spb>
    <spb s="15">
      <v>0</v>
      <v>0</v>
      <v>1</v>
      <v>0</v>
      <v>0</v>
      <v>0</v>
      <v>297</v>
      <v>298</v>
      <v>1</v>
      <v>298</v>
      <v>1</v>
      <v>299</v>
      <v>298</v>
      <v>1</v>
      <v>1</v>
      <v>1</v>
      <v>1</v>
      <v>299</v>
      <v>1</v>
      <v>1</v>
      <v>1</v>
      <v>1</v>
      <v>1</v>
      <v>1</v>
      <v>1</v>
      <v>1</v>
      <v>1</v>
      <v>299</v>
      <v>1</v>
      <v>1</v>
      <v>1</v>
      <v>1</v>
    </spb>
    <spb s="0">
      <v xml:space="preserve">	</v>
      <v xml:space="preserve">	</v>
      <v xml:space="preserve">https://en.wikipedia.org/wiki/Idaho	</v>
      <v xml:space="preserve">https://creativecommons.org/licenses/by-sa/3.0	</v>
    </spb>
    <spb s="0">
      <v xml:space="preserve">Wikipedia	</v>
      <v xml:space="preserve">CC-BY-SA	</v>
      <v xml:space="preserve">http://en.wikipedia.org/wiki/Utah	</v>
      <v xml:space="preserve">http://creativecommons.org/licenses/by-sa/3.0/	</v>
    </spb>
    <spb s="0">
      <v xml:space="preserve">Wikipedia	US Census	US Census	Wikipedia	Sec	</v>
      <v xml:space="preserve">CC-BY-SA			CC-BY-SA		</v>
      <v xml:space="preserve">http://en.wikipedia.org/wiki/Utah	https://www.census.gov/popest/data/state/asrh/2014/files/SC-EST2014-AGESEX-CIV.csv	http://www.census.gov/quickfacts/table/WTN220212/49	https://en.wikipedia.org/wiki/Utah	https://www.sec.gov/cgi-bin/browse-edgar?action=getcompany&amp;CIK=0001915467	</v>
      <v xml:space="preserve">http://creativecommons.org/licenses/by-sa/3.0/			http://creativecommons.org/licenses/by-sa/3.0/		</v>
    </spb>
    <spb s="0">
      <v xml:space="preserve">Wikipedia	US Census	US Census	</v>
      <v xml:space="preserve">CC-BY-SA			</v>
      <v xml:space="preserve">http://en.wikipedia.org/wiki/Utah	https://www.census.gov/popest/data/state/asrh/2014/files/SC-EST2014-AGESEX-CIV.csv	http://www.census.gov/quickfacts/table/WTN220212/49	</v>
      <v xml:space="preserve">http://creativecommons.org/licenses/by-sa/3.0/			</v>
    </spb>
    <spb s="15">
      <v>0</v>
      <v>0</v>
      <v>1</v>
      <v>0</v>
      <v>0</v>
      <v>0</v>
      <v>302</v>
      <v>303</v>
      <v>1</v>
      <v>303</v>
      <v>1</v>
      <v>304</v>
      <v>303</v>
      <v>1</v>
      <v>1</v>
      <v>1</v>
      <v>1</v>
      <v>304</v>
      <v>1</v>
      <v>1</v>
      <v>1</v>
      <v>1</v>
      <v>1</v>
      <v>1</v>
      <v>1</v>
      <v>1</v>
      <v>1</v>
      <v>304</v>
      <v>1</v>
      <v>1</v>
      <v>1</v>
      <v>1</v>
    </spb>
    <spb s="0">
      <v xml:space="preserve">	</v>
      <v xml:space="preserve">	</v>
      <v xml:space="preserve">https://en.wikipedia.org/wiki/Utah	</v>
      <v xml:space="preserve">https://creativecommons.org/licenses/by-sa/3.0	</v>
    </spb>
    <spb s="0">
      <v xml:space="preserve">Wikipedia	</v>
      <v xml:space="preserve">CC-BY-SA	</v>
      <v xml:space="preserve">http://en.wikipedia.org/wiki/Arkansas	</v>
      <v xml:space="preserve">http://creativecommons.org/licenses/by-sa/3.0/	</v>
    </spb>
    <spb s="0">
      <v xml:space="preserve">Wikipedia	US Census	US Census	Sec	</v>
      <v xml:space="preserve">CC-BY-SA				</v>
      <v xml:space="preserve">http://en.wikipedia.org/wiki/Arkansas	https://www.census.gov/popest/data/state/asrh/2014/files/SC-EST2014-AGESEX-CIV.csv	http://www.census.gov/quickfacts/table/VET605214/05	https://www.sec.gov/cgi-bin/browse-edgar?action=getcompany&amp;CIK=0001915494	</v>
      <v xml:space="preserve">http://creativecommons.org/licenses/by-sa/3.0/				</v>
    </spb>
    <spb s="0">
      <v xml:space="preserve">Wikipedia	US Census	US Census	Wikipedia	Sec	</v>
      <v xml:space="preserve">CC-BY-SA			CC-BY-SA		</v>
      <v xml:space="preserve">http://en.wikipedia.org/wiki/Arkansas	https://www.census.gov/popest/data/state/asrh/2014/files/SC-EST2014-AGESEX-CIV.csv	http://www.census.gov/quickfacts/table/VET605214/05	https://en.wikipedia.org/wiki/Arkansas	https://www.sec.gov/cgi-bin/browse-edgar?action=getcompany&amp;CIK=0001915494	</v>
      <v xml:space="preserve">http://creativecommons.org/licenses/by-sa/3.0/			http://creativecommons.org/licenses/by-sa/3.0/		</v>
    </spb>
    <spb s="0">
      <v xml:space="preserve">Wikipedia	US Census	US Census	</v>
      <v xml:space="preserve">CC-BY-SA			</v>
      <v xml:space="preserve">http://en.wikipedia.org/wiki/Arkansas	https://www.census.gov/popest/data/state/asrh/2014/files/SC-EST2014-AGESEX-CIV.csv	http://www.census.gov/quickfacts/table/VET605214/05	</v>
      <v xml:space="preserve">http://creativecommons.org/licenses/by-sa/3.0/			</v>
    </spb>
    <spb s="15">
      <v>0</v>
      <v>0</v>
      <v>1</v>
      <v>0</v>
      <v>0</v>
      <v>0</v>
      <v>307</v>
      <v>308</v>
      <v>1</v>
      <v>309</v>
      <v>1</v>
      <v>310</v>
      <v>308</v>
      <v>1</v>
      <v>1</v>
      <v>1</v>
      <v>1</v>
      <v>310</v>
      <v>1</v>
      <v>1</v>
      <v>1</v>
      <v>1</v>
      <v>1</v>
      <v>1</v>
      <v>1</v>
      <v>1</v>
      <v>1</v>
      <v>310</v>
      <v>1</v>
      <v>1</v>
      <v>1</v>
      <v>1</v>
    </spb>
    <spb s="0">
      <v xml:space="preserve">	</v>
      <v xml:space="preserve">	</v>
      <v xml:space="preserve">https://en.wikipedia.org/wiki/Arkansas	</v>
      <v xml:space="preserve">https://creativecommons.org/licenses/by-sa/3.0	</v>
    </spb>
    <spb s="0">
      <v xml:space="preserve">Wikipedia	</v>
      <v xml:space="preserve">CC-BY-SA	</v>
      <v xml:space="preserve">http://en.wikipedia.org/wiki/Colorado	</v>
      <v xml:space="preserve">http://creativecommons.org/licenses/by-sa/3.0/	</v>
    </spb>
    <spb s="0">
      <v xml:space="preserve">Wikipedia	US Census	US Census	Sec	</v>
      <v xml:space="preserve">CC-BY-SA				</v>
      <v xml:space="preserve">http://en.wikipedia.org/wiki/Colorado	https://www.census.gov/popest/data/state/asrh/2014/files/SC-EST2014-AGESEX-CIV.csv	http://www.census.gov/quickfacts/table/WTN220212/08	https://www.sec.gov/cgi-bin/browse-edgar?action=getcompany&amp;CIK=0001929514	</v>
      <v xml:space="preserve">http://creativecommons.org/licenses/by-sa/3.0/				</v>
    </spb>
    <spb s="0">
      <v xml:space="preserve">Wikipedia	US Census	US Census	Wikipedia	Sec	</v>
      <v xml:space="preserve">CC-BY-SA			CC-BY-SA		</v>
      <v xml:space="preserve">http://en.wikipedia.org/wiki/Colorado	https://www.census.gov/popest/data/state/asrh/2014/files/SC-EST2014-AGESEX-CIV.csv	http://www.census.gov/quickfacts/table/WTN220212/08	https://en.wikipedia.org/wiki/Colorado	https://www.sec.gov/cgi-bin/browse-edgar?action=getcompany&amp;CIK=0001929514	</v>
      <v xml:space="preserve">http://creativecommons.org/licenses/by-sa/3.0/			http://creativecommons.org/licenses/by-sa/3.0/		</v>
    </spb>
    <spb s="0">
      <v xml:space="preserve">Wikipedia	US Census	US Census	</v>
      <v xml:space="preserve">CC-BY-SA			</v>
      <v xml:space="preserve">http://en.wikipedia.org/wiki/Colorado	https://www.census.gov/popest/data/state/asrh/2014/files/SC-EST2014-AGESEX-CIV.csv	http://www.census.gov/quickfacts/table/WTN220212/08	</v>
      <v xml:space="preserve">http://creativecommons.org/licenses/by-sa/3.0/			</v>
    </spb>
    <spb s="15">
      <v>0</v>
      <v>0</v>
      <v>1</v>
      <v>0</v>
      <v>0</v>
      <v>0</v>
      <v>313</v>
      <v>314</v>
      <v>1</v>
      <v>315</v>
      <v>1</v>
      <v>316</v>
      <v>314</v>
      <v>1</v>
      <v>1</v>
      <v>1</v>
      <v>1</v>
      <v>316</v>
      <v>1</v>
      <v>1</v>
      <v>1</v>
      <v>1</v>
      <v>1</v>
      <v>1</v>
      <v>1</v>
      <v>1</v>
      <v>1</v>
      <v>316</v>
      <v>1</v>
      <v>1</v>
      <v>1</v>
      <v>1</v>
    </spb>
    <spb s="0">
      <v xml:space="preserve">	</v>
      <v xml:space="preserve">	</v>
      <v xml:space="preserve">https://en.wikipedia.org/wiki/Colorado	</v>
      <v xml:space="preserve">https://creativecommons.org/licenses/by-sa/3.0	</v>
    </spb>
    <spb s="0">
      <v xml:space="preserve">Wikipedia	</v>
      <v xml:space="preserve">CC-BY-SA	</v>
      <v xml:space="preserve">http://en.wikipedia.org/wiki/Delaware	</v>
      <v xml:space="preserve">http://creativecommons.org/licenses/by-sa/3.0/	</v>
    </spb>
    <spb s="0">
      <v xml:space="preserve">Wikipedia	US Census	US Census	Wikipedia	Sec	</v>
      <v xml:space="preserve">CC-BY-SA			CC-BY-SA		</v>
      <v xml:space="preserve">http://en.wikipedia.org/wiki/Delaware	https://www.census.gov/popest/data/state/asrh/2014/files/SC-EST2014-AGESEX-CIV.csv	http://www.census.gov/quickfacts/table/WTN220212/10	https://en.wikipedia.org/wiki/Delaware	https://www.sec.gov/cgi-bin/browse-edgar?action=getcompany&amp;CIK=0001935621	</v>
      <v xml:space="preserve">http://creativecommons.org/licenses/by-sa/3.0/			http://creativecommons.org/licenses/by-sa/3.0/		</v>
    </spb>
    <spb s="0">
      <v xml:space="preserve">Wikipedia	US Census	US Census	</v>
      <v xml:space="preserve">CC-BY-SA			</v>
      <v xml:space="preserve">http://en.wikipedia.org/wiki/Delaware	https://www.census.gov/popest/data/state/asrh/2014/files/SC-EST2014-AGESEX-CIV.csv	http://www.census.gov/quickfacts/table/WTN220212/10	</v>
      <v xml:space="preserve">http://creativecommons.org/licenses/by-sa/3.0/			</v>
    </spb>
    <spb s="0">
      <v xml:space="preserve">Wikipedia	US Census	US Census	Sec	</v>
      <v xml:space="preserve">CC-BY-SA				</v>
      <v xml:space="preserve">http://en.wikipedia.org/wiki/Delaware	https://www.census.gov/popest/data/state/asrh/2014/files/SC-EST2014-AGESEX-CIV.csv	http://www.census.gov/quickfacts/table/WTN220212/10	https://www.sec.gov/cgi-bin/browse-edgar?action=getcompany&amp;CIK=0001935621	</v>
      <v xml:space="preserve">http://creativecommons.org/licenses/by-sa/3.0/				</v>
    </spb>
    <spb s="14">
      <v>0</v>
      <v>0</v>
      <v>1</v>
      <v>0</v>
      <v>0</v>
      <v>0</v>
      <v>319</v>
      <v>1</v>
      <v>320</v>
      <v>1</v>
      <v>321</v>
      <v>322</v>
      <v>1</v>
      <v>1</v>
      <v>1</v>
      <v>1</v>
      <v>321</v>
      <v>1</v>
      <v>1</v>
      <v>1</v>
      <v>1</v>
      <v>1</v>
      <v>1</v>
      <v>1</v>
      <v>1</v>
      <v>1</v>
      <v>321</v>
      <v>1</v>
      <v>1</v>
      <v>1</v>
      <v>1</v>
    </spb>
    <spb s="0">
      <v xml:space="preserve">	</v>
      <v xml:space="preserve">	</v>
      <v xml:space="preserve">https://en.wikipedia.org/wiki/Delaware	</v>
      <v xml:space="preserve">https://creativecommons.org/licenses/by-sa/3.0	</v>
    </spb>
  </spbData>
</supportingPropertyBags>
</file>

<file path=xl/richData/rdsupportingpropertybagstructure.xml><?xml version="1.0" encoding="utf-8"?>
<spbStructures xmlns="http://schemas.microsoft.com/office/spreadsheetml/2017/richdata2" count="19">
  <s>
    <k n="SourceText" t="s"/>
    <k n="LicenseText" t="s"/>
    <k n="SourceAddress" t="s"/>
    <k n="LicenseAddress" t="s"/>
  </s>
  <s>
    <k n="Area" t="spb"/>
    <k n="Name" t="spb"/>
    <k n="Households" t="spb"/>
    <k n="Population"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s>
  <s>
    <k n="^Order" t="spba"/>
    <k n="TitleProperty" t="s"/>
    <k n="SubTitleProperty" t="s"/>
  </s>
  <s>
    <k n="ShowInCardView" t="b"/>
    <k n="ShowInDotNotation" t="b"/>
    <k n="ShowInAutoComplete" t="b"/>
  </s>
  <s>
    <k n="ShowInDotNotation" t="b"/>
    <k n="ShowInAutoComplete" t="b"/>
  </s>
  <s>
    <k n="UniqueName" t="spb"/>
    <k n="VDPID/VSID" t="spb"/>
    <k n="Description" t="spb"/>
    <k n="LearnMoreOnLink" t="spb"/>
  </s>
  <s>
    <k n="Name" t="i"/>
    <k n="Image" t="i"/>
    <k n="Description" t="i"/>
  </s>
  <s>
    <k n="link" t="s"/>
    <k n="logo" t="s"/>
    <k n="name" t="s"/>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s>
  <s>
    <k n="_Self" t="i"/>
  </s>
  <s>
    <k n="CPI" t="spb"/>
    <k n="GDP" t="spb"/>
    <k n="Area" t="spb"/>
    <k n="Name" t="spb"/>
    <k n="Birth rate" t="spb"/>
    <k n="Population" t="spb"/>
    <k n="UniqueName" t="spb"/>
    <k n="Description" t="spb"/>
    <k n="Abbreviation" t="spb"/>
    <k n="Calling code" t="spb"/>
    <k n="Largest city" t="spb"/>
    <k n="Minimum wage" t="spb"/>
    <k n="Currency code" t="spb"/>
    <k n="Fertility rate" t="spb"/>
    <k n="Gasoline price" t="spb"/>
    <k n="Total tax rate" t="spb"/>
    <k n="Life expectancy" t="spb"/>
    <k n="National anthem" t="spb"/>
    <k n="Tax revenue (%)" t="spb"/>
    <k n="Infant mortality" t="spb"/>
    <k n="Urban population" t="spb"/>
    <k n="Armed forces size" t="spb"/>
    <k n="Forested area (%)"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Area" t="spb"/>
    <k n="Name" t="spb"/>
    <k n="Households" t="spb"/>
    <k n="Population" t="spb"/>
    <k n="UniqueName" t="spb"/>
    <k n="Description" t="spb"/>
    <k n="Abbreviation" t="spb"/>
    <k n="Housing units" t="spb"/>
    <k n="Country/region" t="spb"/>
    <k n="Building permits" t="spb"/>
    <k n="Median gross rent"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k n="Population: Native Hawaiian and Other Pacific Islander (%)" t="s"/>
  </s>
  <s>
    <k n="Area" t="spb"/>
    <k n="Name" t="spb"/>
    <k n="Households" t="spb"/>
    <k n="Population"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pb"/>
    <k n="Name" t="spb"/>
    <k n="Households" t="spb"/>
    <k n="Population"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pb"/>
    <k n="Name" t="spb"/>
    <k n="Households" t="spb"/>
    <k n="Population"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s>
  <s>
    <k n="UniqueName" t="spb"/>
    <k n="VDPID/VSID" t="spb"/>
    <k n="LearnMoreOnLink" t="spb"/>
  </s>
  <s>
    <k n="Name" t="i"/>
    <k n="Imag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3" formatCode="#,##0"/>
    </x:dxf>
    <x:dxf>
      <x:numFmt numFmtId="0" formatCode="General"/>
    </x:dxf>
    <x:dxf>
      <x:numFmt numFmtId="2" formatCode="0.00"/>
    </x:dxf>
    <x:dxf>
      <x:numFmt numFmtId="14" formatCode="0.00%"/>
    </x:dxf>
    <x:dxf>
      <x:numFmt numFmtId="4" formatCode="#,##0.00"/>
    </x:dxf>
    <x:dxf>
      <x:numFmt numFmtId="1" formatCode="0"/>
    </x:dxf>
    <x:dxf>
      <x:numFmt numFmtId="13" formatCode="0%"/>
    </x:dxf>
  </dxfs>
  <richProperties>
    <rPr n="IsTitleField" t="b"/>
    <rPr n="IsHeroField" t="b"/>
    <rPr n="RequiresInlineAttribution" t="b"/>
    <rPr n="NumberFormat" t="s"/>
  </richProperties>
  <richStyles>
    <rSty>
      <rpv i="0">1</rpv>
    </rSty>
    <rSty>
      <rpv i="1">1</rpv>
    </rSty>
    <rSty>
      <rpv i="2">1</rpv>
    </rSty>
    <rSty dxfid="0">
      <rpv i="3">#,##0</rpv>
    </rSty>
    <rSty dxfid="1">
      <rpv i="3">_([$$-en-US]* #,##0_);_([$$-en-US]* (#,##0);_([$$-en-US]* "-"_);_(@_)</rpv>
    </rSty>
    <rSty dxfid="2">
      <rpv i="3">0.00</rpv>
    </rSty>
    <rSty dxfid="3">
      <rpv i="3">0.0%</rpv>
    </rSty>
    <rSty dxfid="6"/>
    <rSty dxfid="5">
      <rpv i="3">0</rpv>
    </rSty>
    <rSty dxfid="4">
      <rpv i="3">#,##0.00</rpv>
    </rSty>
    <rSty dxfid="1">
      <rpv i="3">0.0</rpv>
    </rSty>
    <rSty dxfid="1">
      <rpv i="3">_([$$-en-US]* #,##0.00_);_([$$-en-US]* (#,##0.00);_([$$-en-US]* "-"??_);_(@_)</rpv>
    </rSty>
    <rSty dxfid="3"/>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 dT="2021-11-17T14:11:26.13" personId="{9CB50ADA-FF6B-4F0B-925F-229CA00D600F}" id="{8F60AAB1-DA9F-45FC-B72E-5F36E54DE226}" done="1">
    <text>@Michelle Levinson when laws/incentives mention "alt fuel incentive/requirement", do you know if that typically includes EV option or does it depend? the first few I've looked at I cannot really tell either way</text>
    <mentions>
      <mention mentionpersonId="{D5A4DDB3-431A-49B9-9D31-41B5C5C03198}" mentionId="{51FDC119-F635-4657-A48D-759E26EFCADD}" startIndex="0" length="18"/>
    </mentions>
  </threadedComment>
  <threadedComment ref="E2" dT="2021-11-18T18:18:17.99" personId="{8ABC1B8F-37FE-459C-8FEC-058E4265CE20}" id="{A3577585-F2E6-4DF3-A9AC-A4E1A289CFE6}" parentId="{8F60AAB1-DA9F-45FC-B72E-5F36E54DE226}">
    <text>Good Q. Generally "alt fuels" DOES include EVs. However, we should probably filter out laws like this, as they are only relevant for ESBs ONCE ESBs reach cost parity.</text>
  </threadedComment>
  <threadedComment ref="E10" dT="2021-11-17T14:04:34.99" personId="{9CB50ADA-FF6B-4F0B-925F-229CA00D600F}" id="{1287CDCD-A0B6-42C4-9143-9107C75D4377}" done="1">
    <text>this wouldn't fund ESBs, but the fees it collects go into the Electric Transportation Infrastructure Grant Program which may be a path of funding for ESBs and/or infrastructure</text>
  </threadedComment>
  <threadedComment ref="E10" dT="2021-11-18T18:19:16.47" personId="{8ABC1B8F-37FE-459C-8FEC-058E4265CE20}" id="{0BC58924-5104-4504-AA0B-761A38BE1C2D}" parentId="{1287CDCD-A0B6-42C4-9143-9107C75D4377}">
    <text>Good flag! Since you have the EVSE Grant program listed, I don't think we also need this</text>
  </threadedComment>
  <threadedComment ref="E14" dT="2021-11-17T14:15:07.79" personId="{9CB50ADA-FF6B-4F0B-925F-229CA00D600F}" id="{4898EDE8-7C41-4D1D-AF91-F02C7FF3FEEF}" done="1">
    <text>don't think tax is helpful, but reporting side may be of interest to us on data collection side of ESBs?</text>
  </threadedComment>
  <threadedComment ref="E14" dT="2021-11-18T18:22:29.39" personId="{8ABC1B8F-37FE-459C-8FEC-058E4265CE20}" id="{467FBF72-0507-4D7D-9B6E-66F6448DF5FE}" parentId="{4898EDE8-7C41-4D1D-AF91-F02C7FF3FEEF}">
    <text>That is a great point. I think we're hoping for data collection methods that are consistent across states, but that may not be available. If you have time you could poke around for the report &amp; then send to Leah + Lydia (P1) to flag.</text>
  </threadedComment>
  <threadedComment ref="E17" dT="2021-11-17T14:19:15.43" personId="{9CB50ADA-FF6B-4F0B-925F-229CA00D600F}" id="{6E47098E-1322-4E90-A4C0-B69C1B443D3F}" done="1">
    <text>Relevant to ESBs, but most likely not helpful as fee for EV ownership, not incentive</text>
  </threadedComment>
  <threadedComment ref="E17" dT="2021-11-18T18:24:10.71" personId="{8ABC1B8F-37FE-459C-8FEC-058E4265CE20}" id="{2FF5512C-6575-49C9-808D-214C68BD4071}" parentId="{6E47098E-1322-4E90-A4C0-B69C1B443D3F}">
    <text>Good flag. For "bad policies" like this that increase hurdles for ESBs, please copy onto "bad policies" tab :)</text>
  </threadedComment>
  <threadedComment ref="E21" dT="2021-11-17T14:28:06.87" personId="{9CB50ADA-FF6B-4F0B-925F-229CA00D600F}" id="{15A462E2-C68A-456C-9E11-FBCA85891287}" done="1">
    <text>from my understanding this is for light duty vehicles only</text>
  </threadedComment>
  <threadedComment ref="E21" dT="2021-11-18T18:27:35.92" personId="{8ABC1B8F-37FE-459C-8FEC-058E4265CE20}" id="{190A2D7F-D969-4574-915D-F7132DA48017}" parentId="{15A462E2-C68A-456C-9E11-FBCA85891287}">
    <text>Based ONLY  on my read of the description, it seems that it could be broader than light duty; however, it only applies to state-owned vehicles so it would be moot except in states where the state owns school buses (South Carolina is like this).</text>
  </threadedComment>
  <threadedComment ref="E23" dT="2021-11-17T14:32:53.63" personId="{9CB50ADA-FF6B-4F0B-925F-229CA00D600F}" id="{FC4D7F08-04B2-468B-B53E-6020702F2199}" done="1">
    <text>could be helpful for SDs buying buses through dealer, get all up-to-date incentive information</text>
  </threadedComment>
  <threadedComment ref="E23" dT="2021-11-18T18:28:35.28" personId="{8ABC1B8F-37FE-459C-8FEC-058E4265CE20}" id="{2E4BF197-B6BD-47CC-882E-C1BF99F9285F}" parentId="{FC4D7F08-04B2-468B-B53E-6020702F2199}">
    <text>It is helpful information, but not an actual program that will financially support ESBs so we will not include.</text>
  </threadedComment>
  <threadedComment ref="E47" dT="2021-11-17T15:28:36.63" personId="{9CB50ADA-FF6B-4F0B-925F-229CA00D600F}" id="{E5F0881A-B218-49F4-A632-5BABE5D64839}" done="1">
    <text>Not incentive, but does impact SDs</text>
  </threadedComment>
  <threadedComment ref="E47" dT="2021-11-18T18:31:00.60" personId="{8ABC1B8F-37FE-459C-8FEC-058E4265CE20}" id="{1575F7E8-2925-4FAB-BDB1-A0903E9550A1}" parentId="{E5F0881A-B218-49F4-A632-5BABE5D64839}">
    <text>yes it impacts but since not incentive lets skip</text>
  </threadedComment>
  <threadedComment ref="E48" dT="2021-11-17T15:27:44.55" personId="{9CB50ADA-FF6B-4F0B-925F-229CA00D600F}" id="{6FEB857E-3225-4749-BCD3-11474A92A98F}" done="1">
    <text>Not incentive, but does impact SDs</text>
  </threadedComment>
  <threadedComment ref="E48" dT="2021-11-18T18:32:17.29" personId="{8ABC1B8F-37FE-459C-8FEC-058E4265CE20}" id="{B6B1E490-ED56-4A18-8B6D-E75FD05AB8DD}" parentId="{6FEB857E-3225-4749-BCD3-11474A92A98F}">
    <text>This si probably not relevant for school buses bc it only covers passenger cars and light trucks (smaller vehicles)</text>
  </threadedComment>
  <threadedComment ref="E50" dT="2021-11-17T15:31:19.71" personId="{9CB50ADA-FF6B-4F0B-925F-229CA00D600F}" id="{6BCF246B-2AD2-460E-8BA9-488983D448CE}" done="1">
    <text>maybe?</text>
  </threadedComment>
  <threadedComment ref="E50" dT="2021-11-18T18:33:53.06" personId="{8ABC1B8F-37FE-459C-8FEC-058E4265CE20}" id="{60ACE459-97F8-4847-AFB1-805C7942472E}" parentId="{6BCF246B-2AD2-460E-8BA9-488983D448CE}">
    <text>I think yes -- tho it doens't list electric, it says "not limited to"</text>
  </threadedComment>
  <threadedComment ref="F52" dT="2022-04-08T00:23:41.39" personId="{2C5798E4-3693-447E-890F-9A5C40DD3333}" id="{41A5CE5A-C70B-4105-A891-08874F937F28}">
    <text xml:space="preserve">for residential use </text>
  </threadedComment>
  <threadedComment ref="E64" dT="2021-11-17T16:29:55.46" personId="{9CB50ADA-FF6B-4F0B-925F-229CA00D600F}" id="{5B6837C8-F0F8-4A13-AF5A-D63065BC47BF}" done="1">
    <text>could be a resource to find financial incentives</text>
  </threadedComment>
  <threadedComment ref="E64" dT="2021-11-18T18:34:54.83" personId="{8ABC1B8F-37FE-459C-8FEC-058E4265CE20}" id="{C9A679A0-DB2A-47E0-B15B-B40CE298343E}" parentId="{5B6837C8-F0F8-4A13-AF5A-D63065BC47BF}">
    <text>True but for the purpose of this tool we can skip</text>
  </threadedComment>
  <threadedComment ref="B70" dT="2022-04-12T22:08:41.94" personId="{2C5798E4-3693-447E-890F-9A5C40DD3333}" id="{4766A5EA-D355-46C9-9691-B4BAC681F8FB}">
    <text>marking as not relevant due this eligible vehicle list, no school buses: http://valleyair.org/grants/documents/driveclean/Drive_Clean_Rebate_Program_Vehicles.pdf</text>
  </threadedComment>
  <threadedComment ref="C76" dT="2022-05-04T00:31:30.41" personId="{2C5798E4-3693-447E-890F-9A5C40DD3333}" id="{567D59D4-1867-4606-B90E-F9E11D487A85}">
    <text>marking as Y as there is no info on funding allocation. Important to note that the word "bus" is crossed out in the bill, suggesting funding is available only for heavy-duty trucks</text>
  </threadedComment>
  <threadedComment ref="E82" dT="2021-11-18T17:24:25.36" personId="{9CB50ADA-FF6B-4F0B-925F-229CA00D600F}" id="{DEAB5A17-F8AC-4FEA-A1D7-C069C022C395}" done="1">
    <text>does not specify residential only, so maybe SDs could use, not sure</text>
  </threadedComment>
  <threadedComment ref="E82" dT="2021-11-18T18:45:01.13" personId="{8ABC1B8F-37FE-459C-8FEC-058E4265CE20}" id="{ABCF841F-DC94-476E-A7E6-59B18E456AE6}" parentId="{DEAB5A17-F8AC-4FEA-A1D7-C069C022C395}">
    <text>Your instinct is correct that It is for personal vehicles only, even though in this particular summary it doesn't specify.</text>
  </threadedComment>
  <threadedComment ref="E83" dT="2021-11-18T19:13:07.40" personId="{8ABC1B8F-37FE-459C-8FEC-058E4265CE20}" id="{FA2D8B54-E74F-4FA1-B8C1-DAD26B3866DF}">
    <text>@Alyssa Curran -- I changed this from an N to a Y bc this could be helpful for private contractors</text>
    <mentions>
      <mention mentionpersonId="{273DEAC5-A061-4A18-BF38-500534E19DA0}" mentionId="{96CB51E8-D8CE-4FB0-B20A-1C9807B8A337}" startIndex="0" length="14"/>
    </mentions>
  </threadedComment>
  <threadedComment ref="E87" dT="2021-11-18T17:42:47.82" personId="{9CB50ADA-FF6B-4F0B-925F-229CA00D600F}" id="{8A0820C2-B1B0-41C7-8311-1FFA187382CC}" done="1">
    <text>not funding, but could be useful information for SDs transitioning fleets</text>
  </threadedComment>
  <threadedComment ref="E87" dT="2021-11-18T18:48:43.92" personId="{8ABC1B8F-37FE-459C-8FEC-058E4265CE20}" id="{B93EA9E4-3B1F-4CAF-9696-32C5D1A7ABFA}" parentId="{8A0820C2-B1B0-41C7-8311-1FFA187382CC}">
    <text>Yes, but I think ensuring this is enforced is beyond the scope of our project, so no need to track</text>
  </threadedComment>
  <threadedComment ref="E90" dT="2021-11-18T17:44:29.70" personId="{9CB50ADA-FF6B-4F0B-925F-229CA00D600F}" id="{87F86D35-AD6D-4567-ADEC-3A72E924D7B2}" done="1">
    <text>fee for registering EV</text>
  </threadedComment>
  <threadedComment ref="E90" dT="2021-11-18T18:49:34.09" personId="{8ABC1B8F-37FE-459C-8FEC-058E4265CE20}" id="{26176076-7799-484D-B76F-E47FA985772D}" parentId="{87F86D35-AD6D-4567-ADEC-3A72E924D7B2}">
    <text>noted in bad policies tab</text>
  </threadedComment>
  <threadedComment ref="C129" dT="2022-01-06T13:00:06.28" personId="{5E74F93D-F1E6-43D6-A604-6DC6A4C0C274}" id="{2A7CB485-736D-49EC-8C9D-DFF153ECA85A}">
    <text>Excluding for eligibility, residences only: "EV customers who install an ENERGY STAR Level 2 (240) EV charger in their residence are eligible for $150 rebate." https://www.ci.azusa.ca.us/1625/Plug-In-Electric-Vehicles</text>
  </threadedComment>
  <threadedComment ref="E177" dT="2021-11-30T13:43:49.63" personId="{9CB50ADA-FF6B-4F0B-925F-229CA00D600F}" id="{01681E5A-F12F-4ABF-A682-E1F856985226}" done="1">
    <text>maybe; mention medium/heavy duty trucks, but incentive ends Jan 1, 2022</text>
  </threadedComment>
  <threadedComment ref="E177" dT="2021-12-07T16:58:19.51" personId="{8ABC1B8F-37FE-459C-8FEC-058E4265CE20}" id="{5B074BC3-3163-4A92-A852-E9DE50E30E82}" parentId="{01681E5A-F12F-4ABF-A682-E1F856985226}">
    <text>The funds for conversion end in 2022 but for new purchase looks like they'll still be available.</text>
  </threadedComment>
  <threadedComment ref="F198" dT="2021-11-30T13:52:02.30" personId="{9CB50ADA-FF6B-4F0B-925F-229CA00D600F}" id="{170CA5B8-E31B-4949-A994-0D8B0931CC16}">
    <text>first state so far that does not charge more for registration of EV</text>
  </threadedComment>
  <threadedComment ref="E238" dT="2022-01-11T14:24:18.72" personId="{9CB50ADA-FF6B-4F0B-925F-229CA00D600F}" id="{AA6F9416-FE62-458A-AFA0-AF2BB0C56642}">
    <text>also known as Heavy-Duty Vehicle Rebate Program</text>
  </threadedComment>
  <threadedComment ref="E238" dT="2022-01-11T14:41:21.40" personId="{9CB50ADA-FF6B-4F0B-925F-229CA00D600F}" id="{C9A8DCF1-F1C2-4617-AF9C-5444A1B877B0}" parentId="{AA6F9416-FE62-458A-AFA0-AF2BB0C56642}">
    <text>for Heavy-Duty, they will only rebate natural gas. All other vehicles rebate ZEV. Bad policy?</text>
  </threadedComment>
  <threadedComment ref="E281" dT="2021-11-30T14:53:56.97" personId="{9CB50ADA-FF6B-4F0B-925F-229CA00D600F}" id="{ADBC20CB-F8AE-44DD-B536-9126751610B4}">
    <text>would this be considered a bad policy?</text>
  </threadedComment>
  <threadedComment ref="E296" dT="2021-11-30T15:04:06.61" personId="{9CB50ADA-FF6B-4F0B-925F-229CA00D600F}" id="{2336EAE3-AE93-405F-B570-FD4395A8B7F2}">
    <text>I think yes, as this would cut SD fleet registration costs</text>
  </threadedComment>
  <threadedComment ref="E301" dT="2021-11-30T15:06:23.69" personId="{9CB50ADA-FF6B-4F0B-925F-229CA00D600F}" id="{65D95BEF-605E-4131-B08C-B1AF816E681A}">
    <text>maybe. could this include SDs that use v2g/v2x?</text>
  </threadedComment>
  <threadedComment ref="E301" dT="2021-12-07T17:12:29.01" personId="{8ABC1B8F-37FE-459C-8FEC-058E4265CE20}" id="{D341685E-14A1-4E32-BFB9-DC1FD3A3F2EB}" parentId="{65D95BEF-605E-4131-B08C-B1AF816E681A}">
    <text>MOST definitely. Good flag.</text>
  </threadedComment>
  <threadedComment ref="E312" dT="2021-11-30T15:10:16.56" personId="{9CB50ADA-FF6B-4F0B-925F-229CA00D600F}" id="{2FD810D6-1658-432D-9075-CAE6863F37DC}">
    <text>@Michelle Levinson would this be applicable to v2g pilots?</text>
    <mentions>
      <mention mentionpersonId="{D5A4DDB3-431A-49B9-9D31-41B5C5C03198}" mentionId="{418D7E24-9885-4D7A-9609-EF07BE99B8B3}" startIndex="0" length="18"/>
    </mentions>
  </threadedComment>
  <threadedComment ref="E312" dT="2021-12-07T17:14:01.61" personId="{8ABC1B8F-37FE-459C-8FEC-058E4265CE20}" id="{8C917012-C6A7-45B1-AE84-0D272CDE92F0}" parentId="{2FD810D6-1658-432D-9075-CAE6863F37DC}">
    <text>I like how you're thinking but actually I think this is intended for vehicle/technology manufacturers</text>
  </threadedComment>
  <threadedComment ref="E372" dT="2022-02-17T17:10:41.78" personId="{2C5798E4-3693-447E-890F-9A5C40DD3333}" id="{239554EF-B27C-4539-8628-E0A042947339}">
    <text xml:space="preserve">called MDE on 2/17 requesting further information on the funding allocations and was told they will call me back with more information as they didn't know </text>
  </threadedComment>
  <threadedComment ref="D390" dT="2022-01-05T15:59:54.18" personId="{6C24E367-8E39-41C8-B09A-C0B9CB9F8050}" id="{63E88B17-BB99-4FB7-87C8-B66589941449}">
    <text>new - may be just light-duty but potentially an SD could apply if willing to make chargers public when not using. Baltimore City sent us this and was interested</text>
  </threadedComment>
  <threadedComment ref="D391" dT="2022-01-05T15:59:54.18" personId="{6C24E367-8E39-41C8-B09A-C0B9CB9F8050}" id="{5101B793-C55C-4147-80E5-F5BC19F932D7}">
    <text>new - may be just light-duty but potentially an SD could apply if willing to make chargers public when not using. Baltimore City sent us this and was interested</text>
  </threadedComment>
  <threadedComment ref="E448" dT="2021-11-30T21:39:58.68" personId="{9CB50ADA-FF6B-4F0B-925F-229CA00D600F}" id="{40D51487-F11F-4508-ACB3-348558D9CF21}" done="1">
    <text>specifies transit buses, I believe that means it would exclude SBs since it is specific?</text>
  </threadedComment>
  <threadedComment ref="E448" dT="2021-12-07T17:38:34.02" personId="{8ABC1B8F-37FE-459C-8FEC-058E4265CE20}" id="{4339C95F-6A12-4E8E-9B51-64E764E78BCE}" parentId="{40D51487-F11F-4508-ACB3-348558D9CF21}">
    <text>I went to the website and found the MO-specific SB program</text>
  </threadedComment>
  <threadedComment ref="E457" dT="2021-12-01T14:15:53.37" personId="{9CB50ADA-FF6B-4F0B-925F-229CA00D600F}" id="{65ED5695-50E4-4500-8052-225BAB65B65A}">
    <text>specifies transit buses, I believe that means it would exclude SBs since it is specific?</text>
  </threadedComment>
  <threadedComment ref="E462" dT="2021-12-28T16:41:37.98" personId="{3449CD88-3C2F-4905-9B9C-695758183C23}" id="{373380B7-3653-4100-A05E-6AB6946EF8CB}">
    <text>note name change: 2021 North Carolina Diesel Emissions Reduction Grant</text>
  </threadedComment>
  <threadedComment ref="E464" dT="2021-12-01T14:18:55.08" personId="{9CB50ADA-FF6B-4F0B-925F-229CA00D600F}" id="{65255A2A-132E-4C38-91F5-5B2D98CE8F42}" done="1">
    <text>not sure if applicable</text>
  </threadedComment>
  <threadedComment ref="E464" dT="2021-12-07T17:40:43.48" personId="{8ABC1B8F-37FE-459C-8FEC-058E4265CE20}" id="{CD3B40D9-AE3E-4888-A8B9-DDDC145E7A1A}" parentId="{65255A2A-132E-4C38-91F5-5B2D98CE8F42}">
    <text>Probably super rare to use but could apply assuming Electricity is a qualified alternative fuel</text>
  </threadedComment>
  <threadedComment ref="E518" dT="2021-12-01T15:29:13.18" personId="{9CB50ADA-FF6B-4F0B-925F-229CA00D600F}" id="{D50B4A9C-4425-4BF3-BF99-418D2E7FF3DD}" done="1">
    <text>I believe this is for just residential</text>
  </threadedComment>
  <threadedComment ref="E518" dT="2021-12-07T17:41:19.64" personId="{8ABC1B8F-37FE-459C-8FEC-058E4265CE20}" id="{E659336F-C733-4E1B-BA7A-5F80E7A3BB3E}" parentId="{D50B4A9C-4425-4BF3-BF99-418D2E7FF3DD}">
    <text>agree</text>
  </threadedComment>
  <threadedComment ref="E559" dT="2021-12-01T15:46:23.13" personId="{9CB50ADA-FF6B-4F0B-925F-229CA00D600F}" id="{685CFA01-8E2D-4B5E-AAF8-CEA2E145B60B}" done="1">
    <text>Plans may include ESB funding</text>
  </threadedComment>
  <threadedComment ref="E559" dT="2021-12-07T17:44:49.04" personId="{8ABC1B8F-37FE-459C-8FEC-058E4265CE20}" id="{5141C345-CD1C-44DE-A885-D804965A44FF}" parentId="{685CFA01-8E2D-4B5E-AAF8-CEA2E145B60B}">
    <text>yes, but we'd need to wait until plan is published and then acted on in the form of them establishing some type of program. That program would then fit in here.</text>
  </threadedComment>
  <threadedComment ref="E562" dT="2021-12-01T15:53:22.00" personId="{9CB50ADA-FF6B-4F0B-925F-229CA00D600F}" id="{77931EE2-FEA8-4501-A963-87B9C4A0462F}" done="1">
    <text>could this include v2g/v2x?</text>
  </threadedComment>
  <threadedComment ref="E562" dT="2021-12-07T17:45:58.69" personId="{8ABC1B8F-37FE-459C-8FEC-058E4265CE20}" id="{95EB8AFB-116C-49EE-BEB8-E0D0D5302739}" parentId="{77931EE2-FEA8-4501-A963-87B9C4A0462F}">
    <text>Among many things -- this one is very broad.</text>
  </threadedComment>
  <threadedComment ref="E572" dT="2021-12-01T15:57:55.00" personId="{9CB50ADA-FF6B-4F0B-925F-229CA00D600F}" id="{D9EEB2D4-1587-41EE-AFA4-6459D357E670}">
    <text>maybe...if the local gov't purchases SBs?</text>
  </threadedComment>
  <threadedComment ref="E572" dT="2021-12-07T17:48:28.75" personId="{8ABC1B8F-37FE-459C-8FEC-058E4265CE20}" id="{E77A1D25-A337-41C7-97FD-CEB549AA2C75}" parentId="{D9EEB2D4-1587-41EE-AFA4-6459D357E670}">
    <text>Agree, ESPECIALLY bc this says that infrastructure is eligible.</text>
  </threadedComment>
  <threadedComment ref="E602" dT="2021-12-01T17:13:13.42" personId="{9CB50ADA-FF6B-4F0B-925F-229CA00D600F}" id="{93C0B7BC-A407-4865-BEDF-EFD9BEBFEB71}" done="1">
    <text>Yes, but no funding currently available. Maybe in the future?</text>
  </threadedComment>
  <threadedComment ref="E602" dT="2021-12-07T17:55:38.65" personId="{8ABC1B8F-37FE-459C-8FEC-058E4265CE20}" id="{6B192D85-727A-4F11-A6AB-751B06740785}" parentId="{93C0B7BC-A407-4865-BEDF-EFD9BEBFEB71}">
    <text>keep it then!</text>
  </threadedComment>
  <threadedComment ref="C622" dT="2021-12-30T16:49:19.66" personId="{6C24E367-8E39-41C8-B09A-C0B9CB9F8050}" id="{7FAB93F1-049C-4547-8865-92AE846E3F7D}">
    <text>Residential rebate - only $200, no school bus offering but maybe a one off engagement if school reaches out</text>
  </threadedComment>
  <threadedComment ref="E624" dT="2021-12-01T17:23:20.25" personId="{9CB50ADA-FF6B-4F0B-925F-229CA00D600F}" id="{1D1D74FD-228A-4E93-B59E-85F4844127E9}">
    <text>bad policy?</text>
  </threadedComment>
  <threadedComment ref="E643" dT="2021-12-01T18:12:54.89" personId="{9CB50ADA-FF6B-4F0B-925F-229CA00D600F}" id="{E58CEF10-90D5-4A2C-B667-FF8C1FCA4DC8}">
    <text>Appears to be a law supporting ESB adoption but no  monetary incentive.</text>
  </threadedComment>
  <threadedComment ref="E644" dT="2021-12-02T14:47:35.05" personId="{9CB50ADA-FF6B-4F0B-925F-229CA00D600F}" id="{5635FB0C-E3D8-4C5D-9402-4D81F2FAA2A6}" done="1">
    <text>don't think this applies to medium heavy vehicles</text>
  </threadedComment>
  <threadedComment ref="E644" dT="2021-12-13T19:33:42.39" personId="{A2EB1881-4E44-41B2-BE1E-44314058AD51}" id="{B3A59B5B-8942-4C88-B855-A200870C1C4C}" parentId="{5635FB0C-E3D8-4C5D-9402-4D81F2FAA2A6}">
    <text>you're right -- and the/a reason is that the MSRP for MHDVs is much higher than the cap listed here.</text>
  </threadedComment>
  <threadedComment ref="B651" dT="2022-02-15T17:50:28.93" personId="{2C5798E4-3693-447E-890F-9A5C40DD3333}" id="{A9EE38AF-3FF4-425C-96FA-6302C8757DC8}">
    <text>change to N</text>
  </threadedComment>
  <threadedComment ref="C651" dT="2021-12-30T20:37:41.27" personId="{6C24E367-8E39-41C8-B09A-C0B9CB9F8050}" id="{04C49A30-F978-4443-9574-D4DEBB049DA9}">
    <text>I would assume we arent including rates</text>
  </threadedComment>
  <threadedComment ref="C651" dT="2022-01-10T18:56:04.39" personId="{9CB50ADA-FF6B-4F0B-925F-229CA00D600F}" id="{273C9D3F-034A-4609-86D9-17E7F53F9979}" parentId="{04C49A30-F978-4443-9574-D4DEBB049DA9}">
    <text>we did decide to include those initially as it would help SD save $$
@Michelle Levinson is that still the plan?</text>
    <mentions>
      <mention mentionpersonId="{D5A4DDB3-431A-49B9-9D31-41B5C5C03198}" mentionId="{1CBCA4FA-DEAD-436B-A363-66C0F207A620}" startIndex="69" length="18"/>
    </mentions>
  </threadedComment>
  <threadedComment ref="E651" dT="2022-02-15T17:45:00.91" personId="{2C5798E4-3693-447E-890F-9A5C40DD3333}" id="{2FC4402B-3C5E-4D5E-836F-80E25E2F4D37}">
    <text>on the website it explains "This credit is not applicable to separately metered Electric Vehicle Time of Use option."</text>
  </threadedComment>
  <threadedComment ref="E651" dT="2022-02-15T17:47:59.37" personId="{2C5798E4-3693-447E-890F-9A5C40DD3333}" id="{493566A0-C08F-47BE-8A57-D7F4B046070F}" parentId="{2FC4402B-3C5E-4D5E-836F-80E25E2F4D37}">
    <text xml:space="preserve">Additionally, I think this rate only applies to residential customers, this should be marked "not relevant" </text>
  </threadedComment>
  <threadedComment ref="C666" dT="2022-01-04T16:13:54.63" personId="{6C24E367-8E39-41C8-B09A-C0B9CB9F8050}" id="{FB102F91-127E-45DC-83C1-E46436699AFF}">
    <text>not found</text>
  </threadedComment>
  <threadedComment ref="E666" dT="2022-02-13T21:06:56.89" personId="{2C5798E4-3693-447E-890F-9A5C40DD3333}" id="{D17A7087-597B-46FD-AD95-092658CC5A06}">
    <text>"AFTA is not a grant program, but a program through which a qualified, a professional consulting firm is assigned by DEP to work directly with eligible organizations for the purpose of developing technically viable and economically sustainable alternative fueling strategies."</text>
  </threadedComment>
  <threadedComment ref="C667" dT="2022-01-04T17:41:16.36" personId="{6C24E367-8E39-41C8-B09A-C0B9CB9F8050}" id="{A8253F38-F0AA-463D-990C-CA6DD3B719D7}">
    <text>only light duty are eligible</text>
  </threadedComment>
  <threadedComment ref="C668" dT="2022-01-04T18:25:05.53" personId="{6C24E367-8E39-41C8-B09A-C0B9CB9F8050}" id="{489DFC6F-6998-4116-A3C7-8D5183031D07}">
    <text>For light-duty</text>
  </threadedComment>
  <threadedComment ref="C670" dT="2022-01-04T18:28:12.32" personId="{6C24E367-8E39-41C8-B09A-C0B9CB9F8050}" id="{814A26BB-5DD6-4D88-9F04-E5F71FA5D8C5}">
    <text>New</text>
  </threadedComment>
  <threadedComment ref="C677" dT="2022-01-04T18:28:18.62" personId="{6C24E367-8E39-41C8-B09A-C0B9CB9F8050}" id="{A5D065A3-309E-4352-A95B-8B52437A501B}">
    <text>New</text>
  </threadedComment>
  <threadedComment ref="C686" dT="2022-01-04T19:07:06.81" personId="{6C24E367-8E39-41C8-B09A-C0B9CB9F8050}" id="{4F3CFAD6-B73E-42EE-BD32-9F00D69CE962}">
    <text>nothing available on PPL's website for EV chargers</text>
  </threadedComment>
  <threadedComment ref="C686" dT="2022-02-13T20:18:41.87" personId="{2C5798E4-3693-447E-890F-9A5C40DD3333}" id="{DFAC4DDB-A8F3-4B21-98E6-37939760F926}" parentId="{4F3CFAD6-B73E-42EE-BD32-9F00D69CE962}">
    <text xml:space="preserve">marking as Y because there is no relevant info on website </text>
  </threadedComment>
  <threadedComment ref="C689" dT="2022-01-04T19:04:57.91" personId="{6C24E367-8E39-41C8-B09A-C0B9CB9F8050}" id="{2F5AE776-B6E5-4A7E-9CF7-1A0974B3B2E9}">
    <text>light-duty</text>
  </threadedComment>
  <threadedComment ref="C692" dT="2022-01-04T19:59:53.80" personId="{6C24E367-8E39-41C8-B09A-C0B9CB9F8050}" id="{4BC0D53C-46D1-426C-A937-4DA3D45610B1}">
    <text>Note also references Fleet Advisory serivice</text>
  </threadedComment>
  <threadedComment ref="C693" dT="2022-01-04T19:59:17.22" personId="{6C24E367-8E39-41C8-B09A-C0B9CB9F8050}" id="{1A616D70-3D92-46A4-9CBD-94F40EC13131}">
    <text>Added as a note on the Electric Vehicle Charging Station Program</text>
  </threadedComment>
  <threadedComment ref="C714" dT="2021-12-31T02:31:47.54" personId="{B165194B-9FB7-4011-BDE4-B8DC3DC220F9}" id="{089A9A39-60C1-4610-BB4F-9212CCDCF6AF}">
    <text>Didn't actually find this one, but sounds similar to the ERIG program</text>
  </threadedComment>
  <threadedComment ref="C723" dT="2022-02-10T16:42:22.71" personId="{2C5798E4-3693-447E-890F-9A5C40DD3333}" id="{C6AE1390-70DB-4FC9-B8B1-A7007A745B71}">
    <text>the recipient of this rebate must be an Austin Energy commercial or multifamily customer - not sure if school districts apply?</text>
  </threadedComment>
  <threadedComment ref="E853" dT="2021-12-03T15:08:02.25" personId="{9CB50ADA-FF6B-4F0B-925F-229CA00D600F}" id="{F9222343-0E99-45C1-BDD5-A413B1887118}">
    <text>may be helpful for P1</text>
  </threadedComment>
  <threadedComment ref="E882" dT="2021-12-03T15:35:44.65" personId="{9CB50ADA-FF6B-4F0B-925F-229CA00D600F}" id="{BA684631-892D-4321-9FF5-5948785F1232}">
    <text>to add to bad policies, but also want to make note of WV and yet another law protecting coal</text>
  </threadedComment>
</ThreadedComments>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transportation.gov/rural/ev/toolkit/ev-infrastructure-funding-and-financing/overview" TargetMode="External"/><Relationship Id="rId7" Type="http://schemas.openxmlformats.org/officeDocument/2006/relationships/printerSettings" Target="../printerSettings/printerSettings1.bin"/><Relationship Id="rId2" Type="http://schemas.openxmlformats.org/officeDocument/2006/relationships/hyperlink" Target="https://www.atlasevhub.com/" TargetMode="External"/><Relationship Id="rId1" Type="http://schemas.openxmlformats.org/officeDocument/2006/relationships/hyperlink" Target="https://afdc.energy.gov/" TargetMode="External"/><Relationship Id="rId6" Type="http://schemas.openxmlformats.org/officeDocument/2006/relationships/hyperlink" Target="https://cityrenewables.org/ffold" TargetMode="External"/><Relationship Id="rId5" Type="http://schemas.openxmlformats.org/officeDocument/2006/relationships/hyperlink" Target="https://www.whitehouse.gov/build/" TargetMode="External"/><Relationship Id="rId4" Type="http://schemas.openxmlformats.org/officeDocument/2006/relationships/hyperlink" Target="https://www.electrificationcoalition.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ep.pa.gov/Business/Air/Volkswagen/Pages/Driving-PA-Forward-Grant-and-Rebate-Awards.aspx" TargetMode="External"/><Relationship Id="rId671" Type="http://schemas.openxmlformats.org/officeDocument/2006/relationships/hyperlink" Target="https://ww2.valleyair.org/media/leejwuln/guidelines.pdf" TargetMode="External"/><Relationship Id="rId21" Type="http://schemas.openxmlformats.org/officeDocument/2006/relationships/hyperlink" Target="https://vacleancities.org/reports-2/cmaq-incentive-program/" TargetMode="External"/><Relationship Id="rId324" Type="http://schemas.openxmlformats.org/officeDocument/2006/relationships/hyperlink" Target="https://files.dep.state.pa.us/Air/Volkswagen/TruckandBusFleetGrantProgramOverviewPresentationNov2020.mp4" TargetMode="External"/><Relationship Id="rId531" Type="http://schemas.openxmlformats.org/officeDocument/2006/relationships/hyperlink" Target="https://afdc.energy.gov/laws/all?state=MA" TargetMode="External"/><Relationship Id="rId629" Type="http://schemas.openxmlformats.org/officeDocument/2006/relationships/hyperlink" Target="https://afdc.energy.gov/laws/11994" TargetMode="External"/><Relationship Id="rId170" Type="http://schemas.openxmlformats.org/officeDocument/2006/relationships/hyperlink" Target="https://www.adeq.state.ar.us/air/planning/vw/pdfs/evse-rebate-program-structure-final-1-11-21.pdf" TargetMode="External"/><Relationship Id="rId268" Type="http://schemas.openxmlformats.org/officeDocument/2006/relationships/hyperlink" Target="https://www.nvenergy.com/cleanenergy/electric-vehicles" TargetMode="External"/><Relationship Id="rId475" Type="http://schemas.openxmlformats.org/officeDocument/2006/relationships/hyperlink" Target="https://psc.wi.gov/Documents/OEI/EIGP/EIGP_2022_Webinar_Presentation.pdf" TargetMode="External"/><Relationship Id="rId682" Type="http://schemas.openxmlformats.org/officeDocument/2006/relationships/hyperlink" Target="https://okcoop.org/energy-efficiency-rebates/" TargetMode="External"/><Relationship Id="rId32" Type="http://schemas.openxmlformats.org/officeDocument/2006/relationships/hyperlink" Target="https://portal.ct.gov/DEEP/Air/Mobile-Sources/VW/VW-Settlement---Grants" TargetMode="External"/><Relationship Id="rId128" Type="http://schemas.openxmlformats.org/officeDocument/2006/relationships/hyperlink" Target="https://calevip.org/incentive-project/sonoma-coast" TargetMode="External"/><Relationship Id="rId335" Type="http://schemas.openxmlformats.org/officeDocument/2006/relationships/hyperlink" Target="https://neo.ne.gov/programs/loans/loans.html" TargetMode="External"/><Relationship Id="rId542" Type="http://schemas.openxmlformats.org/officeDocument/2006/relationships/hyperlink" Target="https://www.alabamapower.com/business/business-customers-and-services/electric-transportation-business-programs/make-ready-program.html" TargetMode="External"/><Relationship Id="rId181" Type="http://schemas.openxmlformats.org/officeDocument/2006/relationships/hyperlink" Target="https://www.fema.gov/grants/mitigation/hazard-mitigation" TargetMode="External"/><Relationship Id="rId402" Type="http://schemas.openxmlformats.org/officeDocument/2006/relationships/hyperlink" Target="https://www.cmpco.com/en/web/cmp/smartenergy/innovation/plug-inelectricvehicles/electric-vehicle-charging-make-ready-infrastructure" TargetMode="External"/><Relationship Id="rId279" Type="http://schemas.openxmlformats.org/officeDocument/2006/relationships/hyperlink" Target="https://www.tax.ny.gov/pit/credits/alt_fuels_elec_vehicles.htm" TargetMode="External"/><Relationship Id="rId486" Type="http://schemas.openxmlformats.org/officeDocument/2006/relationships/hyperlink" Target="https://www.epelectric.com/renewables-tech/electric-vehicles/transportation-electrification-plan/ev-rates" TargetMode="External"/><Relationship Id="rId693" Type="http://schemas.openxmlformats.org/officeDocument/2006/relationships/hyperlink" Target="https://www.acogok.org/wp-content/uploads/2021/10/2022-ACOG-CLEAN-AIR-GRANTs_Public-Sector-Fleets.pdf" TargetMode="External"/><Relationship Id="rId43" Type="http://schemas.openxmlformats.org/officeDocument/2006/relationships/hyperlink" Target="https://otr.cfo.dc.gov/sites/default/files/dc/sites/otr/publication/attachments/2016%20AFVC_Commercial_Fill-in.pdf" TargetMode="External"/><Relationship Id="rId139" Type="http://schemas.openxmlformats.org/officeDocument/2006/relationships/hyperlink" Target="https://calevip.org/faq/what-southern-california-incentive-project-scip" TargetMode="External"/><Relationship Id="rId346" Type="http://schemas.openxmlformats.org/officeDocument/2006/relationships/hyperlink" Target="https://www.ladwp.com/ladwp/faces/ladwp/commercial/c-savemoney/c-sm-rebatesandprograms/c-sm-rp-commevstation/c-sm-rp-faqs-commev?_afrLoop=1941241459819676&amp;_afrWindowMode=0&amp;_afrWindowId=1a6nnraau9_77" TargetMode="External"/><Relationship Id="rId553" Type="http://schemas.openxmlformats.org/officeDocument/2006/relationships/hyperlink" Target="https://afdc.energy.gov/laws/12502" TargetMode="External"/><Relationship Id="rId192" Type="http://schemas.openxmlformats.org/officeDocument/2006/relationships/hyperlink" Target="https://www.fema.gov/grants/mitigation/building-resilient-infrastructure-communities" TargetMode="External"/><Relationship Id="rId206" Type="http://schemas.openxmlformats.org/officeDocument/2006/relationships/hyperlink" Target="https://www.energy.gov/eere/solar/connected-communities-funding-program" TargetMode="External"/><Relationship Id="rId413" Type="http://schemas.openxmlformats.org/officeDocument/2006/relationships/hyperlink" Target="https://www.aesindiana.com/ev-rates" TargetMode="External"/><Relationship Id="rId497" Type="http://schemas.openxmlformats.org/officeDocument/2006/relationships/hyperlink" Target="https://afdc.energy.gov/laws/12933" TargetMode="External"/><Relationship Id="rId620" Type="http://schemas.openxmlformats.org/officeDocument/2006/relationships/hyperlink" Target="https://www.blackhillsenergy.com/sites/blackhillsenergy.com/files/2022_time_of_day_rates_fact_sheet.pdf" TargetMode="External"/><Relationship Id="rId357" Type="http://schemas.openxmlformats.org/officeDocument/2006/relationships/hyperlink" Target="https://www.ilga.gov/legislation/publicacts/101/PDF/101-0029.pdf" TargetMode="External"/><Relationship Id="rId54" Type="http://schemas.openxmlformats.org/officeDocument/2006/relationships/hyperlink" Target="https://www.ameren.com/missouri/company/environment-and-sustainability/electric-vehicles" TargetMode="External"/><Relationship Id="rId217" Type="http://schemas.openxmlformats.org/officeDocument/2006/relationships/hyperlink" Target="https://dnr.wisconsin.gov/sites/default/files/topic/Aid/dera/2021AppInstructions.pdf" TargetMode="External"/><Relationship Id="rId564" Type="http://schemas.openxmlformats.org/officeDocument/2006/relationships/hyperlink" Target="https://afdc.energy.gov/fuels/laws/ELEC?state=IN" TargetMode="External"/><Relationship Id="rId424" Type="http://schemas.openxmlformats.org/officeDocument/2006/relationships/hyperlink" Target="https://danr.sd.gov/Environment/AirQuality/CleanDieselProgram/docs/R14App.pdf" TargetMode="External"/><Relationship Id="rId631" Type="http://schemas.openxmlformats.org/officeDocument/2006/relationships/hyperlink" Target="https://afdc.energy.gov/laws/12594" TargetMode="External"/><Relationship Id="rId270" Type="http://schemas.openxmlformats.org/officeDocument/2006/relationships/hyperlink" Target="https://www.in.gov/idem/airquality/dieselwise/" TargetMode="External"/><Relationship Id="rId65" Type="http://schemas.openxmlformats.org/officeDocument/2006/relationships/hyperlink" Target="https://ndep.nv.gov/air/vw-settlement/demf" TargetMode="External"/><Relationship Id="rId130" Type="http://schemas.openxmlformats.org/officeDocument/2006/relationships/hyperlink" Target="https://calevip.org/incentive-project/san-diego-county" TargetMode="External"/><Relationship Id="rId368" Type="http://schemas.openxmlformats.org/officeDocument/2006/relationships/hyperlink" Target="https://deq.louisiana.gov/page/louisiana-volkswagen-environmental-mitigation-trust" TargetMode="External"/><Relationship Id="rId575" Type="http://schemas.openxmlformats.org/officeDocument/2006/relationships/hyperlink" Target="https://www.blackhillsenergy.com/sites/blackhillsenergy.com/files/sd_wy_commercial_ev_rebate.pdf" TargetMode="External"/><Relationship Id="rId228" Type="http://schemas.openxmlformats.org/officeDocument/2006/relationships/hyperlink" Target="http://valleyair.org/grants/mechanictraining.htm" TargetMode="External"/><Relationship Id="rId435" Type="http://schemas.openxmlformats.org/officeDocument/2006/relationships/hyperlink" Target="https://www.rd.usda.gov/files/508_RD_RHS_CF_DirectLoanGuidanceBook_090919.pdf" TargetMode="External"/><Relationship Id="rId642" Type="http://schemas.openxmlformats.org/officeDocument/2006/relationships/hyperlink" Target="https://storymaps.arcgis.com/stories/6f5db16b8399488a8ef2567e1affa1e2" TargetMode="External"/><Relationship Id="rId281" Type="http://schemas.openxmlformats.org/officeDocument/2006/relationships/hyperlink" Target="https://www.dec.ny.gov/docs/administration_pdf/22zevinfs.pdf" TargetMode="External"/><Relationship Id="rId502" Type="http://schemas.openxmlformats.org/officeDocument/2006/relationships/hyperlink" Target="https://www.firstenergycorp.com/content/dam/customer/get-help/files/PEV/app-ev-charger-public.pdf" TargetMode="External"/><Relationship Id="rId76" Type="http://schemas.openxmlformats.org/officeDocument/2006/relationships/hyperlink" Target="https://ch-evmakeready.programprocessing.com/programapplication/?ft=75BC95B0538211EC9C507DABAF603ADC" TargetMode="External"/><Relationship Id="rId141" Type="http://schemas.openxmlformats.org/officeDocument/2006/relationships/hyperlink" Target="https://www.burbankwaterandpower.com/leadthecharge/com-ev-faq" TargetMode="External"/><Relationship Id="rId379" Type="http://schemas.openxmlformats.org/officeDocument/2006/relationships/hyperlink" Target="http://brickellenergy.com/afloat-program/" TargetMode="External"/><Relationship Id="rId586" Type="http://schemas.openxmlformats.org/officeDocument/2006/relationships/hyperlink" Target="https://3cenergy.org/central-coast-community-energy-launches-electric-bus-rebates/" TargetMode="External"/><Relationship Id="rId7" Type="http://schemas.openxmlformats.org/officeDocument/2006/relationships/hyperlink" Target="https://cdn-dominionenergy-prd-001.azureedge.net/-/media/pdfs/virginia/save-energy/ev/scip/fact-sheet_05062021.pdf?la=en&amp;rev=241d6bb9e75a438eab9627f15d119993&amp;hash=0802B1D80AC4A7D2789BFD8B5560606B" TargetMode="External"/><Relationship Id="rId239" Type="http://schemas.openxmlformats.org/officeDocument/2006/relationships/hyperlink" Target="https://cdola.colorado.gov/funding-programs/energy/mineral-impact-assistance-fund-grant-eiaf" TargetMode="External"/><Relationship Id="rId446" Type="http://schemas.openxmlformats.org/officeDocument/2006/relationships/hyperlink" Target="https://afdc.energy.gov/fuels/laws/NG?state=OK" TargetMode="External"/><Relationship Id="rId653" Type="http://schemas.openxmlformats.org/officeDocument/2006/relationships/hyperlink" Target="https://afdc.energy.gov/laws/12726" TargetMode="External"/><Relationship Id="rId292" Type="http://schemas.openxmlformats.org/officeDocument/2006/relationships/hyperlink" Target="https://www.mass.gov/how-to/apply-for-massevip-workplace-fleet-charging-incentives" TargetMode="External"/><Relationship Id="rId306" Type="http://schemas.openxmlformats.org/officeDocument/2006/relationships/hyperlink" Target="https://www.michigan.gov/documents/energy/ChargeUPMichiganRFP_673311_7.pdf" TargetMode="External"/><Relationship Id="rId87" Type="http://schemas.openxmlformats.org/officeDocument/2006/relationships/hyperlink" Target="https://deq.utah.gov/air-quality/workplace-electric-vehicle-charging-funding-assistance-program" TargetMode="External"/><Relationship Id="rId513" Type="http://schemas.openxmlformats.org/officeDocument/2006/relationships/hyperlink" Target="https://azleg.gov/ars/28/03053.htm" TargetMode="External"/><Relationship Id="rId597" Type="http://schemas.openxmlformats.org/officeDocument/2006/relationships/hyperlink" Target="https://www.duke-energy.com/business/products/park-and-plug/electric-school-buses" TargetMode="External"/><Relationship Id="rId152" Type="http://schemas.openxmlformats.org/officeDocument/2006/relationships/hyperlink" Target="https://www.mass.gov/doc/massevip-public-access-charging-requirements/download" TargetMode="External"/><Relationship Id="rId457" Type="http://schemas.openxmlformats.org/officeDocument/2006/relationships/hyperlink" Target="https://www.dec.ny.gov/docs/administration_pdf/22zevcvrfa.pdf" TargetMode="External"/><Relationship Id="rId664" Type="http://schemas.openxmlformats.org/officeDocument/2006/relationships/hyperlink" Target="https://ww2.arb.ca.gov/our-work/programs/community-air-protection-incentives" TargetMode="External"/><Relationship Id="rId14" Type="http://schemas.openxmlformats.org/officeDocument/2006/relationships/hyperlink" Target="https://apps.ecology.wa.gov/publications/documents/1902022.pdf" TargetMode="External"/><Relationship Id="rId317" Type="http://schemas.openxmlformats.org/officeDocument/2006/relationships/hyperlink" Target="https://www.oregon.gov/energy/Incentives/Documents/2022-CREP-Flyer-Construction.pdf" TargetMode="External"/><Relationship Id="rId524" Type="http://schemas.openxmlformats.org/officeDocument/2006/relationships/hyperlink" Target="https://www.firstenergycorp.com/newsroom/news_articles/jcp-l-launches-electric-vehicle-charging-incentive-program.html" TargetMode="External"/><Relationship Id="rId98" Type="http://schemas.openxmlformats.org/officeDocument/2006/relationships/hyperlink" Target="https://afdc.energy.gov/laws/12073" TargetMode="External"/><Relationship Id="rId163" Type="http://schemas.openxmlformats.org/officeDocument/2006/relationships/hyperlink" Target="https://cdola.colorado.gov/funding-programs/energy/mineral-impact-assistance-fund-grant-eiaf" TargetMode="External"/><Relationship Id="rId370" Type="http://schemas.openxmlformats.org/officeDocument/2006/relationships/hyperlink" Target="https://afdc.energy.gov/fuels/laws/NG?state=NV" TargetMode="External"/><Relationship Id="rId230" Type="http://schemas.openxmlformats.org/officeDocument/2006/relationships/hyperlink" Target="https://ww2.valleyair.org/grants/zero-emission-school-bus-replacement-incentive-program/" TargetMode="External"/><Relationship Id="rId468" Type="http://schemas.openxmlformats.org/officeDocument/2006/relationships/hyperlink" Target="https://visionelements.programprocessing.com/framework/atlantic_city_electric/ACE_EVsmart_Program_Manual.pdf" TargetMode="External"/><Relationship Id="rId675" Type="http://schemas.openxmlformats.org/officeDocument/2006/relationships/hyperlink" Target="https://www.comed.com/SmartEnergy/InnovationTechnology/Pages/ElectricVehicles.aspx" TargetMode="External"/><Relationship Id="rId25" Type="http://schemas.openxmlformats.org/officeDocument/2006/relationships/hyperlink" Target="https://afdc.energy.gov/laws/12693" TargetMode="External"/><Relationship Id="rId328" Type="http://schemas.openxmlformats.org/officeDocument/2006/relationships/hyperlink" Target="https://entergyetech.com/" TargetMode="External"/><Relationship Id="rId535" Type="http://schemas.openxmlformats.org/officeDocument/2006/relationships/hyperlink" Target="https://www.nyseg.com/en/smartenergy/electricvehicles/ev-fleet-assessment-program" TargetMode="External"/><Relationship Id="rId174" Type="http://schemas.openxmlformats.org/officeDocument/2006/relationships/hyperlink" Target="https://www.pge.com/pge_global/common/pdfs/solar-and-vehicles/your-options/clean-vehicles/charging-stations/ev-fleet-program/PGE_EV-Fleet-Guidebook.pdf" TargetMode="External"/><Relationship Id="rId381" Type="http://schemas.openxmlformats.org/officeDocument/2006/relationships/hyperlink" Target="https://afdc.energy.gov/laws/10513" TargetMode="External"/><Relationship Id="rId602" Type="http://schemas.openxmlformats.org/officeDocument/2006/relationships/hyperlink" Target="https://cdnc-dcxprod2-sitecore.azureedge.net/-/media/files/oru/documents/energy-future/ev-make-ready-program/medium-heavy-duty-make-ready-implementation-plan.pdf?rev=7c58e72818a04bb9a64ec21ce91e1ea2&amp;hash=449D8B0C950C2779AB55D6D6888F99E8" TargetMode="External"/><Relationship Id="rId241" Type="http://schemas.openxmlformats.org/officeDocument/2006/relationships/hyperlink" Target="https://hce.formstack.com/forms/fleet_ev" TargetMode="External"/><Relationship Id="rId479" Type="http://schemas.openxmlformats.org/officeDocument/2006/relationships/hyperlink" Target="https://www.tampaelectric.com/company/environment/electricvehicles/" TargetMode="External"/><Relationship Id="rId686" Type="http://schemas.openxmlformats.org/officeDocument/2006/relationships/hyperlink" Target="https://afdc.energy.gov/fuels/laws/ELEC?state=NY" TargetMode="External"/><Relationship Id="rId36" Type="http://schemas.openxmlformats.org/officeDocument/2006/relationships/hyperlink" Target="https://grotonutilities.com/download/conserv/Electric-Charger-Rebate-Form.pdf" TargetMode="External"/><Relationship Id="rId339" Type="http://schemas.openxmlformats.org/officeDocument/2006/relationships/hyperlink" Target="https://dep.nj.gov/wp-content/uploads/drivegreen/ippi/faq.pdf" TargetMode="External"/><Relationship Id="rId546" Type="http://schemas.openxmlformats.org/officeDocument/2006/relationships/hyperlink" Target="https://jointutilitiesofny.org/ev/make-ready/mhd-pilot-program" TargetMode="External"/><Relationship Id="rId101" Type="http://schemas.openxmlformats.org/officeDocument/2006/relationships/hyperlink" Target="https://www.tceq.texas.gov/airquality/terp/tcf.html" TargetMode="External"/><Relationship Id="rId185" Type="http://schemas.openxmlformats.org/officeDocument/2006/relationships/hyperlink" Target="https://www.pge.com/en_US/large-business/solar-and-vehicles/clean-vehicles/ev-fleet-program/ev-fleet-program.page" TargetMode="External"/><Relationship Id="rId406" Type="http://schemas.openxmlformats.org/officeDocument/2006/relationships/hyperlink" Target="https://epd.georgia.gov/forms-permits/air-protection-branch-forms-permits/clean-vehicle-tax-credits" TargetMode="External"/><Relationship Id="rId392" Type="http://schemas.openxmlformats.org/officeDocument/2006/relationships/hyperlink" Target="https://eere-exchange.energy.gov/Default.aspx" TargetMode="External"/><Relationship Id="rId613" Type="http://schemas.openxmlformats.org/officeDocument/2006/relationships/hyperlink" Target="https://afdc.energy.gov/laws/12993" TargetMode="External"/><Relationship Id="rId697" Type="http://schemas.openxmlformats.org/officeDocument/2006/relationships/hyperlink" Target="https://afdc.energy.gov/laws/12522" TargetMode="External"/><Relationship Id="rId252" Type="http://schemas.openxmlformats.org/officeDocument/2006/relationships/hyperlink" Target="https://epa.ohio.gov/static/Portals/42/documents/DERG/DERG-RFPandApplication.pdf" TargetMode="External"/><Relationship Id="rId47" Type="http://schemas.openxmlformats.org/officeDocument/2006/relationships/hyperlink" Target="https://otr.cfo.dc.gov/sites/default/files/dc/sites/otr/publication/attachments/AlternativeFuelVehicleInfrastructureandConversionCreditsFAQs.pdf" TargetMode="External"/><Relationship Id="rId112" Type="http://schemas.openxmlformats.org/officeDocument/2006/relationships/hyperlink" Target="http://www.energy.sc.gov/files/CF%20FAQ%27s%20-%20Basics%20-10.07.2020_0.pdf" TargetMode="External"/><Relationship Id="rId557" Type="http://schemas.openxmlformats.org/officeDocument/2006/relationships/hyperlink" Target="https://afdc.energy.gov/laws/12827" TargetMode="External"/><Relationship Id="rId196" Type="http://schemas.openxmlformats.org/officeDocument/2006/relationships/hyperlink" Target="https://www.epa.gov/system/files/documents/2023-08/dera-national-program-nofo-fY22-fY23-final-8-1-23-v4.pdf" TargetMode="External"/><Relationship Id="rId417" Type="http://schemas.openxmlformats.org/officeDocument/2006/relationships/hyperlink" Target="https://www.nhec.com/drive-electric/" TargetMode="External"/><Relationship Id="rId624" Type="http://schemas.openxmlformats.org/officeDocument/2006/relationships/hyperlink" Target="https://www.duke-energy.com/energy-education/electric-vehicles/business/contact-us?_gl=1*1sejpbx*_ga*NDkyMTYxOTIuMTY3NjkyMDEyNg..*_ga_HB58MJRNTY*MTY3Njk4ODg2Mi44LjEuMTY3Njk4OTA4OC4wLjAuMA..&amp;_ga=2.250806406.1441956738.1676920127-49216192.1676920126" TargetMode="External"/><Relationship Id="rId263" Type="http://schemas.openxmlformats.org/officeDocument/2006/relationships/hyperlink" Target="https://www.isbe.net/transportation" TargetMode="External"/><Relationship Id="rId470" Type="http://schemas.openxmlformats.org/officeDocument/2006/relationships/hyperlink" Target="https://www.eversource.com/content/business/save-money-energy/clean-energy-options/electric-vehicles" TargetMode="External"/><Relationship Id="rId58" Type="http://schemas.openxmlformats.org/officeDocument/2006/relationships/hyperlink" Target="https://afdc.energy.gov/laws/all?state=NJ" TargetMode="External"/><Relationship Id="rId123" Type="http://schemas.openxmlformats.org/officeDocument/2006/relationships/hyperlink" Target="https://www.tid.org/customer-service/save-energy-money/rebates/commercial-ev/" TargetMode="External"/><Relationship Id="rId330" Type="http://schemas.openxmlformats.org/officeDocument/2006/relationships/hyperlink" Target="https://law.justia.com/codes/north-carolina/2012/chapter-143/article-3/section-143-58.5/" TargetMode="External"/><Relationship Id="rId568" Type="http://schemas.openxmlformats.org/officeDocument/2006/relationships/hyperlink" Target="https://app.leg.wa.gov/RCW/default.aspx?cite=82.04.4496" TargetMode="External"/><Relationship Id="rId428" Type="http://schemas.openxmlformats.org/officeDocument/2006/relationships/hyperlink" Target="https://appropriations.house.gov/fiscal-year-2024-member-request-guidance" TargetMode="External"/><Relationship Id="rId635" Type="http://schemas.openxmlformats.org/officeDocument/2006/relationships/hyperlink" Target="https://www.fhwa.dot.gov/bipartisan-infrastructure-law/crp_fact_sheet.cfm" TargetMode="External"/><Relationship Id="rId274" Type="http://schemas.openxmlformats.org/officeDocument/2006/relationships/hyperlink" Target="https://www.in.gov/idem/airquality/volkswagen-mitigation-trust/" TargetMode="External"/><Relationship Id="rId481" Type="http://schemas.openxmlformats.org/officeDocument/2006/relationships/hyperlink" Target="https://afdc.energy.gov/laws/12850" TargetMode="External"/><Relationship Id="rId702" Type="http://schemas.openxmlformats.org/officeDocument/2006/relationships/hyperlink" Target="https://ww2.arb.ca.gov/planning-cmis-step-fy-22-23" TargetMode="External"/><Relationship Id="rId69" Type="http://schemas.openxmlformats.org/officeDocument/2006/relationships/hyperlink" Target="https://www.nvenergy.com/cleanenergy/electric-vehicles/school-buses" TargetMode="External"/><Relationship Id="rId134" Type="http://schemas.openxmlformats.org/officeDocument/2006/relationships/hyperlink" Target="https://calevip.org/incentive-project/san-joaquin-valley" TargetMode="External"/><Relationship Id="rId579" Type="http://schemas.openxmlformats.org/officeDocument/2006/relationships/hyperlink" Target="https://www.jea.com/Business_Resources/Rebates_for_Businesses/Electrification_Rebates_Program/" TargetMode="External"/><Relationship Id="rId341" Type="http://schemas.openxmlformats.org/officeDocument/2006/relationships/hyperlink" Target="https://www.njcleanenergy.com/ev" TargetMode="External"/><Relationship Id="rId439" Type="http://schemas.openxmlformats.org/officeDocument/2006/relationships/hyperlink" Target="https://epa.illinois.gov/content/dam/soi/en/web/epa/topics/air-quality/driving-a-cleaner-illinois/documents/faq-vw-round-4.pdf" TargetMode="External"/><Relationship Id="rId646" Type="http://schemas.openxmlformats.org/officeDocument/2006/relationships/hyperlink" Target="https://storymaps.arcgis.com/stories/6f5db16b8399488a8ef2567e1affa1e2" TargetMode="External"/><Relationship Id="rId201" Type="http://schemas.openxmlformats.org/officeDocument/2006/relationships/hyperlink" Target="https://dra.gov/funding-programs-states-economic-development/states-economic-development-assistance-program/" TargetMode="External"/><Relationship Id="rId285" Type="http://schemas.openxmlformats.org/officeDocument/2006/relationships/hyperlink" Target="https://afdc.energy.gov/laws/12261" TargetMode="External"/><Relationship Id="rId506" Type="http://schemas.openxmlformats.org/officeDocument/2006/relationships/hyperlink" Target="https://afdc.energy.gov/laws/12903" TargetMode="External"/><Relationship Id="rId492" Type="http://schemas.openxmlformats.org/officeDocument/2006/relationships/hyperlink" Target="https://www.njleg.state.nj.us/bill-search/2022/A1282" TargetMode="External"/><Relationship Id="rId145" Type="http://schemas.openxmlformats.org/officeDocument/2006/relationships/hyperlink" Target="https://dnrec.alpha.delaware.gov/air/mobile-sources/vw-mitigation-plan/" TargetMode="External"/><Relationship Id="rId352" Type="http://schemas.openxmlformats.org/officeDocument/2006/relationships/hyperlink" Target="https://www.businessdevelopment.org/eerl.html" TargetMode="External"/><Relationship Id="rId212" Type="http://schemas.openxmlformats.org/officeDocument/2006/relationships/hyperlink" Target="https://azdot.gov/motor-vehicles/vehicle-services/vehicle-registration/alternative-fuel-vehicle" TargetMode="External"/><Relationship Id="rId657" Type="http://schemas.openxmlformats.org/officeDocument/2006/relationships/hyperlink" Target="https://apply.aforarizona.org/submit" TargetMode="External"/><Relationship Id="rId296" Type="http://schemas.openxmlformats.org/officeDocument/2006/relationships/hyperlink" Target="https://www.mass.gov/how-to/apply-for-a-diesel-emissions-reduction-act-dera-electric-solicitation-grant" TargetMode="External"/><Relationship Id="rId517" Type="http://schemas.openxmlformats.org/officeDocument/2006/relationships/hyperlink" Target="https://www.michiganbusiness.org/mobility-funding/" TargetMode="External"/><Relationship Id="rId60" Type="http://schemas.openxmlformats.org/officeDocument/2006/relationships/hyperlink" Target="https://afdc.energy.gov/fuels/laws/NG?state=NV" TargetMode="External"/><Relationship Id="rId156" Type="http://schemas.openxmlformats.org/officeDocument/2006/relationships/hyperlink" Target="https://afdc.energy.gov/laws/9272" TargetMode="External"/><Relationship Id="rId363" Type="http://schemas.openxmlformats.org/officeDocument/2006/relationships/hyperlink" Target="https://www.adeq.state.ar.us/air/planning/gored/pdfs/Go_RED_Applicant_Guide_2021.pdf" TargetMode="External"/><Relationship Id="rId570" Type="http://schemas.openxmlformats.org/officeDocument/2006/relationships/hyperlink" Target="https://afdc.energy.gov/laws/11642" TargetMode="External"/><Relationship Id="rId223" Type="http://schemas.openxmlformats.org/officeDocument/2006/relationships/hyperlink" Target="https://www.anaheim.net/DocumentCenter/View/987/Electric-Vehicle-Charger-Application" TargetMode="External"/><Relationship Id="rId430" Type="http://schemas.openxmlformats.org/officeDocument/2006/relationships/hyperlink" Target="https://www.chargingrewards.com/cpsenergy/" TargetMode="External"/><Relationship Id="rId668" Type="http://schemas.openxmlformats.org/officeDocument/2006/relationships/hyperlink" Target="http://www.aqmd.gov/home/programs/business/carl-moyer-memorial-air-quality-standards-attainment-(carl-moyer)-program" TargetMode="External"/><Relationship Id="rId18" Type="http://schemas.openxmlformats.org/officeDocument/2006/relationships/hyperlink" Target="https://www.pacificpower.net/savings-energy-choices/electric-vehicles/charging-station-grants.html" TargetMode="External"/><Relationship Id="rId528" Type="http://schemas.openxmlformats.org/officeDocument/2006/relationships/hyperlink" Target="https://www.siliconvalleypower.com/sustainability/electric-vehicles/electric-vehicle-charging-station-rebate" TargetMode="External"/><Relationship Id="rId125" Type="http://schemas.openxmlformats.org/officeDocument/2006/relationships/hyperlink" Target="https://calevip.org/faq/what-northern-california-incentive-project" TargetMode="External"/><Relationship Id="rId167" Type="http://schemas.openxmlformats.org/officeDocument/2006/relationships/hyperlink" Target="https://www.aps.com/-/media/APS/APSCOM-PDFs/About/Sustainability-and-Innovation/Technology-and-Innovation/Electric-vehicles/TakeChargeAZ_FleetChargingFINAL.ashx?la=en" TargetMode="External"/><Relationship Id="rId332" Type="http://schemas.openxmlformats.org/officeDocument/2006/relationships/hyperlink" Target="https://nccleantech.ncsu.edu/our-work/center-projects/cfat-project-request-for-proposals-information/" TargetMode="External"/><Relationship Id="rId374" Type="http://schemas.openxmlformats.org/officeDocument/2006/relationships/hyperlink" Target="https://www.rienergy.com/RI-Business/Energy-Saving-Programs/Electric-Vehicle-Charging-Station-Program" TargetMode="External"/><Relationship Id="rId581" Type="http://schemas.openxmlformats.org/officeDocument/2006/relationships/hyperlink" Target="https://visionelements.programprocessing.com/framework/JEA/JEA_ERP_Terms_and_Conditions_PY23.pdf" TargetMode="External"/><Relationship Id="rId71" Type="http://schemas.openxmlformats.org/officeDocument/2006/relationships/hyperlink" Target="http://public.leginfo.state.ny.us/lawssrch.cgi?NVLWO" TargetMode="External"/><Relationship Id="rId234" Type="http://schemas.openxmlformats.org/officeDocument/2006/relationships/hyperlink" Target="https://drive.google.com/file/d/1d-ljktN7_Ol11A_upbFBuggrefzrkLHp/view" TargetMode="External"/><Relationship Id="rId637" Type="http://schemas.openxmlformats.org/officeDocument/2006/relationships/hyperlink" Target="https://www.energy.gov/sites/default/files/2022-12/School-FOA-Webinar-11-2022.pdf" TargetMode="External"/><Relationship Id="rId679" Type="http://schemas.openxmlformats.org/officeDocument/2006/relationships/hyperlink" Target="https://www.blackhillsenergy.com/efficiency-and-savings/commercial-rebates" TargetMode="External"/><Relationship Id="rId2" Type="http://schemas.openxmlformats.org/officeDocument/2006/relationships/hyperlink" Target="https://www.fhwa.dot.gov/bipartisan-infrastructure-law/cmaq.cfm" TargetMode="External"/><Relationship Id="rId29" Type="http://schemas.openxmlformats.org/officeDocument/2006/relationships/hyperlink" Target="https://afdc.energy.gov/laws/12330" TargetMode="External"/><Relationship Id="rId276" Type="http://schemas.openxmlformats.org/officeDocument/2006/relationships/hyperlink" Target="https://www.rge.com/smartenergy/electricvehicles/ev-charger-make-ready-program" TargetMode="External"/><Relationship Id="rId441" Type="http://schemas.openxmlformats.org/officeDocument/2006/relationships/hyperlink" Target="https://www.ouc.com/business/commercial-ev-charging-service" TargetMode="External"/><Relationship Id="rId483" Type="http://schemas.openxmlformats.org/officeDocument/2006/relationships/hyperlink" Target="https://afdc.energy.gov/laws/12861" TargetMode="External"/><Relationship Id="rId539" Type="http://schemas.openxmlformats.org/officeDocument/2006/relationships/hyperlink" Target="https://www.duke-energy.com/business/products/ev-complete/charger-rebate" TargetMode="External"/><Relationship Id="rId690" Type="http://schemas.openxmlformats.org/officeDocument/2006/relationships/hyperlink" Target="https://www.energy.gov/lpo/tribal-energy-loan-guarantee-program" TargetMode="External"/><Relationship Id="rId704" Type="http://schemas.openxmlformats.org/officeDocument/2006/relationships/vmlDrawing" Target="../drawings/vmlDrawing1.vml"/><Relationship Id="rId40" Type="http://schemas.openxmlformats.org/officeDocument/2006/relationships/hyperlink" Target="https://afdc.energy.gov/laws/12281" TargetMode="External"/><Relationship Id="rId136" Type="http://schemas.openxmlformats.org/officeDocument/2006/relationships/hyperlink" Target="https://calevip.org/incentive-project/sacramento-county-incentive-project" TargetMode="External"/><Relationship Id="rId178" Type="http://schemas.openxmlformats.org/officeDocument/2006/relationships/hyperlink" Target="https://www.adeq.state.ar.us/air/planning/vw/pdfs/clean-fuels-application-guidance-2021-final.pdf" TargetMode="External"/><Relationship Id="rId301" Type="http://schemas.openxmlformats.org/officeDocument/2006/relationships/hyperlink" Target="https://www.transportation.gov/sites/dot.gov/files/2022-04/RAISE_2022_NOFO_AMENDMENT_1.pdf" TargetMode="External"/><Relationship Id="rId343" Type="http://schemas.openxmlformats.org/officeDocument/2006/relationships/hyperlink" Target="https://dem.ri.gov/environmental-protection-bureau/air-resources/mobile-sources/diesel-emissions-reduction-act-dera" TargetMode="External"/><Relationship Id="rId550" Type="http://schemas.openxmlformats.org/officeDocument/2006/relationships/hyperlink" Target="https://www.pge.com/en_US/small-medium-business/energy-alternatives/clean-vehicles/ev-charge-network/electric-vehicle-charging/electric-vehicle-programs-and-resources.page" TargetMode="External"/><Relationship Id="rId82" Type="http://schemas.openxmlformats.org/officeDocument/2006/relationships/hyperlink" Target="https://afdc.energy.gov/laws/11624" TargetMode="External"/><Relationship Id="rId203" Type="http://schemas.openxmlformats.org/officeDocument/2006/relationships/hyperlink" Target="https://www.energy.gov/sites/default/files/2021-11/U.S.%20DOE%20Communities%20LEAP%20Opportunity%20Announcement%2011.8.21.pdf" TargetMode="External"/><Relationship Id="rId385" Type="http://schemas.openxmlformats.org/officeDocument/2006/relationships/hyperlink" Target="https://www.michigan.gov/climateandenergy/0,4580,7-364--487842--,00.html" TargetMode="External"/><Relationship Id="rId592" Type="http://schemas.openxmlformats.org/officeDocument/2006/relationships/hyperlink" Target="https://www.renewwisconsin.org/evs-for-good/" TargetMode="External"/><Relationship Id="rId606" Type="http://schemas.openxmlformats.org/officeDocument/2006/relationships/hyperlink" Target="https://www.cga.ct.gov/2022/act/Pa/pdf/2022PA-00025-R00SB-00004-PA.PDF" TargetMode="External"/><Relationship Id="rId648" Type="http://schemas.openxmlformats.org/officeDocument/2006/relationships/hyperlink" Target="https://storymaps.arcgis.com/stories/6f5db16b8399488a8ef2567e1affa1e2" TargetMode="External"/><Relationship Id="rId245" Type="http://schemas.openxmlformats.org/officeDocument/2006/relationships/hyperlink" Target="https://drive.google.com/file/d/18IYc9Spc4wBa2T-ZJkLaiMpHF3M1mZOE/view" TargetMode="External"/><Relationship Id="rId287" Type="http://schemas.openxmlformats.org/officeDocument/2006/relationships/hyperlink" Target="https://entergyetech.com/truck-stop-fleet-electrification/" TargetMode="External"/><Relationship Id="rId410" Type="http://schemas.openxmlformats.org/officeDocument/2006/relationships/hyperlink" Target="https://www.rockymountainpower.net/savings-energy-choices/electric-vehicles/utah-incentives.html" TargetMode="External"/><Relationship Id="rId452" Type="http://schemas.openxmlformats.org/officeDocument/2006/relationships/hyperlink" Target="https://www.clarkpublicutilities.com/wp-content/uploads/2023/02/Com_EV_Level_II_Rebate-Form-February-2023.pdf" TargetMode="External"/><Relationship Id="rId494" Type="http://schemas.openxmlformats.org/officeDocument/2006/relationships/hyperlink" Target="https://epa.illinois.gov/topics/ceja.html" TargetMode="External"/><Relationship Id="rId508" Type="http://schemas.openxmlformats.org/officeDocument/2006/relationships/hyperlink" Target="https://mgaleg.maryland.gov/mgawebsite/Legislation/Details/hb0696?ys=2022RS" TargetMode="External"/><Relationship Id="rId105" Type="http://schemas.openxmlformats.org/officeDocument/2006/relationships/hyperlink" Target="https://www.energy.ca.gov/programs-and-topics/programs/clean-transportation-program" TargetMode="External"/><Relationship Id="rId147" Type="http://schemas.openxmlformats.org/officeDocument/2006/relationships/hyperlink" Target="https://okcoop.org/wp-content/uploads/2021/05/New-Rebate-Program-Outline10.pdf" TargetMode="External"/><Relationship Id="rId312" Type="http://schemas.openxmlformats.org/officeDocument/2006/relationships/hyperlink" Target="https://portlandgeneral.com/energy-choices/electric-vehicles-charging/business-charging-fleets/ev-charging-pilot-program-business/business-ev-charging-rebates-faq" TargetMode="External"/><Relationship Id="rId354" Type="http://schemas.openxmlformats.org/officeDocument/2006/relationships/hyperlink" Target="https://afdc.energy.gov/laws/11499" TargetMode="External"/><Relationship Id="rId51" Type="http://schemas.openxmlformats.org/officeDocument/2006/relationships/hyperlink" Target="https://www.consumersenergy.com/-/media/CE/Documents/business/products-and-services/power-mi-fleet/consumers-powermifleet-report-public-schools-fleet.ashx" TargetMode="External"/><Relationship Id="rId93" Type="http://schemas.openxmlformats.org/officeDocument/2006/relationships/hyperlink" Target="https://www.deq.ok.gov/wp-content/uploads/air-division/VW_AFSB_FY20_Grant_Solicitation.pdf" TargetMode="External"/><Relationship Id="rId189" Type="http://schemas.openxmlformats.org/officeDocument/2006/relationships/hyperlink" Target="https://adeca.alabama.gov/wp-content/uploads/Volkswagen-Application-Guide.pdf" TargetMode="External"/><Relationship Id="rId396" Type="http://schemas.openxmlformats.org/officeDocument/2006/relationships/hyperlink" Target="https://www.epa.gov/system/files/documents/2022-12/Clean%20School%20Bus%20Program%201-Pager.pdf" TargetMode="External"/><Relationship Id="rId561" Type="http://schemas.openxmlformats.org/officeDocument/2006/relationships/hyperlink" Target="https://dep.nj.gov/ej/communities/" TargetMode="External"/><Relationship Id="rId617" Type="http://schemas.openxmlformats.org/officeDocument/2006/relationships/hyperlink" Target="https://www.siliconvalleypower.com/home/showpublisheddocument/62861/636846079321770000" TargetMode="External"/><Relationship Id="rId659" Type="http://schemas.openxmlformats.org/officeDocument/2006/relationships/hyperlink" Target="https://www.epa.gov/air-quality-implementation-plans/targeted-airshed-grants-program" TargetMode="External"/><Relationship Id="rId214" Type="http://schemas.openxmlformats.org/officeDocument/2006/relationships/hyperlink" Target="https://azdot.gov/sites/default/files/media/2021/08/Alt-Fuel-VLT-infographic.pdf" TargetMode="External"/><Relationship Id="rId256" Type="http://schemas.openxmlformats.org/officeDocument/2006/relationships/hyperlink" Target="https://www.aqmd.gov/home/technology/research-development-and-demontration" TargetMode="External"/><Relationship Id="rId298" Type="http://schemas.openxmlformats.org/officeDocument/2006/relationships/hyperlink" Target="https://www.mass.gov/doc/massevip-direct-current-fast-charging-requirements/download" TargetMode="External"/><Relationship Id="rId421" Type="http://schemas.openxmlformats.org/officeDocument/2006/relationships/hyperlink" Target="http://energy.sc.gov/files/view/FY22%20MG%20Application.pdf" TargetMode="External"/><Relationship Id="rId463" Type="http://schemas.openxmlformats.org/officeDocument/2006/relationships/hyperlink" Target="https://dnr.mo.gov/air/what-were-doing/volkswagen-trust-funds" TargetMode="External"/><Relationship Id="rId519" Type="http://schemas.openxmlformats.org/officeDocument/2006/relationships/hyperlink" Target="https://www.congress.gov/public-laws/117th-congress" TargetMode="External"/><Relationship Id="rId670" Type="http://schemas.openxmlformats.org/officeDocument/2006/relationships/hyperlink" Target="https://ww2.valleyair.org/grants/vw-mitigation-trust/" TargetMode="External"/><Relationship Id="rId116" Type="http://schemas.openxmlformats.org/officeDocument/2006/relationships/hyperlink" Target="https://californiahvip.org/vehiclecatalog/" TargetMode="External"/><Relationship Id="rId158" Type="http://schemas.openxmlformats.org/officeDocument/2006/relationships/hyperlink" Target="https://www.indianamichiganpower.com/clean-energy/electric-cars/business/charge-at-work-indiana" TargetMode="External"/><Relationship Id="rId323" Type="http://schemas.openxmlformats.org/officeDocument/2006/relationships/hyperlink" Target="https://view.officeapps.live.com/op/view.aspx?src=https%3A%2F%2Ffiles.dep.state.pa.us%2FEnergy%2FOffice%2520of%2520Energy%2520and%2520Technology%2FOETDPortalFiles%2FGrantsLoansTaxCredits%2FAlternativeFuelsIncentiveGrant%2FAFIG%2FAFIG_Webinar_08162022.pptx&amp;wdOrigin=BROWSELINK" TargetMode="External"/><Relationship Id="rId530" Type="http://schemas.openxmlformats.org/officeDocument/2006/relationships/hyperlink" Target="https://www.aps.com/en/Utility/Regulatory-and-Legal/Rates-Schedules-and-Adjustors" TargetMode="External"/><Relationship Id="rId20" Type="http://schemas.openxmlformats.org/officeDocument/2006/relationships/hyperlink" Target="https://vacleancities.org/wp-content/uploads/2021/03/Attachment-1-CMAQ-Application-Reimbursement-Form-030421.docx" TargetMode="External"/><Relationship Id="rId62" Type="http://schemas.openxmlformats.org/officeDocument/2006/relationships/hyperlink" Target="https://www.nvenergy.com/account-services/energy-pricing-plans/time-of-use/sign-up-residential" TargetMode="External"/><Relationship Id="rId365" Type="http://schemas.openxmlformats.org/officeDocument/2006/relationships/hyperlink" Target="https://eda.gov/arpa/indigenous/" TargetMode="External"/><Relationship Id="rId572" Type="http://schemas.openxmlformats.org/officeDocument/2006/relationships/hyperlink" Target="https://www.das.nh.gov/purchasing/docs/bids/RFP%20DES%202023-01.pdf" TargetMode="External"/><Relationship Id="rId628" Type="http://schemas.openxmlformats.org/officeDocument/2006/relationships/hyperlink" Target="https://emobility.entergy.com/assets/images/homepage/EV%20Charging%20Service%20Guide.pdf" TargetMode="External"/><Relationship Id="rId225" Type="http://schemas.openxmlformats.org/officeDocument/2006/relationships/hyperlink" Target="https://www.anaheim.net/DocumentCenter/View/18907/Public-Access-Electric-Vehicle-Charging-Station-Rebate-Reservation-Request?bidId=" TargetMode="External"/><Relationship Id="rId267" Type="http://schemas.openxmlformats.org/officeDocument/2006/relationships/hyperlink" Target="https://ndep.nv.gov/uploads/air-vwset-docs/demf_2021_webinar_slides.pdf" TargetMode="External"/><Relationship Id="rId432" Type="http://schemas.openxmlformats.org/officeDocument/2006/relationships/hyperlink" Target="https://www.nbrc.gov/content/Catalyst" TargetMode="External"/><Relationship Id="rId474" Type="http://schemas.openxmlformats.org/officeDocument/2006/relationships/hyperlink" Target="https://apps.psc.wi.gov/ERF/ERFview/viewdoc.aspx?docid=450820" TargetMode="External"/><Relationship Id="rId127" Type="http://schemas.openxmlformats.org/officeDocument/2006/relationships/hyperlink" Target="https://calevip.org/faq/what-central-coast-incentive-project" TargetMode="External"/><Relationship Id="rId681" Type="http://schemas.openxmlformats.org/officeDocument/2006/relationships/hyperlink" Target="https://www.cvecoop.com/rebates.php" TargetMode="External"/><Relationship Id="rId31" Type="http://schemas.openxmlformats.org/officeDocument/2006/relationships/hyperlink" Target="https://drive.google.com/file/d/1YpWP8DAg9erdSc5hjAhj6sKs-Em8lHgM/view" TargetMode="External"/><Relationship Id="rId73" Type="http://schemas.openxmlformats.org/officeDocument/2006/relationships/hyperlink" Target="https://www.nyseg.com/documents/40132/5899106/NYSEG%2BDCFC%2BIncentive%2BProgram%2BOverview%2Band%2BRules_0501120.pdf/ed1edb11-2065-7fa8-a5c5-ed6fd34cb5d3?version=1.0&amp;t=1645136582847" TargetMode="External"/><Relationship Id="rId169" Type="http://schemas.openxmlformats.org/officeDocument/2006/relationships/hyperlink" Target="https://www.adeq.state.ar.us/energy/opportunities/evse/" TargetMode="External"/><Relationship Id="rId334" Type="http://schemas.openxmlformats.org/officeDocument/2006/relationships/hyperlink" Target="https://www.duke-energy.com/business/products/park-and-plug/electric-school-buses" TargetMode="External"/><Relationship Id="rId376" Type="http://schemas.openxmlformats.org/officeDocument/2006/relationships/hyperlink" Target="https://www.deq.idaho.gov/air-quality/improving-air-quality/volkswagen-and-diesel-funding/" TargetMode="External"/><Relationship Id="rId541" Type="http://schemas.openxmlformats.org/officeDocument/2006/relationships/hyperlink" Target="https://epa.illinois.gov/content/dam/soi/en/web/epa/topics/ceja/documents/102-0662.pdf" TargetMode="External"/><Relationship Id="rId583" Type="http://schemas.openxmlformats.org/officeDocument/2006/relationships/hyperlink" Target="https://calevip.org/frequently-asked-questions" TargetMode="External"/><Relationship Id="rId639" Type="http://schemas.openxmlformats.org/officeDocument/2006/relationships/hyperlink" Target="https://eere-exchange.energy.gov/Default.aspx" TargetMode="External"/><Relationship Id="rId4" Type="http://schemas.openxmlformats.org/officeDocument/2006/relationships/hyperlink" Target="https://lis.virginia.gov/cgi-bin/legp604.exe?071+ful+CHAP0121&amp;071+ful+CHAP0121" TargetMode="External"/><Relationship Id="rId180" Type="http://schemas.openxmlformats.org/officeDocument/2006/relationships/hyperlink" Target="https://www.energy.gov/indianenergy/office-indian-energy-policy-and-programs" TargetMode="External"/><Relationship Id="rId236" Type="http://schemas.openxmlformats.org/officeDocument/2006/relationships/hyperlink" Target="https://drive.google.com/file/d/1rDmLa0X6Szmqi-2tplSpeq9AYaTO96qw/view" TargetMode="External"/><Relationship Id="rId278" Type="http://schemas.openxmlformats.org/officeDocument/2006/relationships/hyperlink" Target="https://www.oru.com/en/our-energy-future/technology-innovation/electric-vehicles/new-york/commercial-ev-drivers/power-ready-program" TargetMode="External"/><Relationship Id="rId401" Type="http://schemas.openxmlformats.org/officeDocument/2006/relationships/hyperlink" Target="https://oese.ed.gov/offices/education-stabilization-fund/elementary-secondary-school-emergency-relief-fund/" TargetMode="External"/><Relationship Id="rId443" Type="http://schemas.openxmlformats.org/officeDocument/2006/relationships/hyperlink" Target="https://leg.colorado.gov/bills/sb21-260" TargetMode="External"/><Relationship Id="rId650" Type="http://schemas.openxmlformats.org/officeDocument/2006/relationships/hyperlink" Target="https://files.dep.state.pa.us/Air/Volkswagen/OnroadRebateProgramGuidelines.pdf" TargetMode="External"/><Relationship Id="rId303" Type="http://schemas.openxmlformats.org/officeDocument/2006/relationships/hyperlink" Target="https://energy.maryland.gov/transportation/SiteAssets/Pages/Clean-Fuels-Incentive-Program/FY23%20CFIP%20FOA-Final.pdf" TargetMode="External"/><Relationship Id="rId485" Type="http://schemas.openxmlformats.org/officeDocument/2006/relationships/hyperlink" Target="https://www.epelectric.com/files/html/Renewable/Electric%20Vehicles/Transportation%20Electrification%20Plan%20Webpage/3.1%20Commercial%20TEP%20Application%20%28English%29%20%281%29.pdf" TargetMode="External"/><Relationship Id="rId692" Type="http://schemas.openxmlformats.org/officeDocument/2006/relationships/hyperlink" Target="https://dnr.mo.gov/air/what-were-doing/volkswagen-trust-funds/school-buses" TargetMode="External"/><Relationship Id="rId42" Type="http://schemas.openxmlformats.org/officeDocument/2006/relationships/hyperlink" Target="https://www.eversource.com/content/ct-c/business/my-account/billing-payments/about-your-bill/rates-tariffs/electric-vehicle-rate-program" TargetMode="External"/><Relationship Id="rId84" Type="http://schemas.openxmlformats.org/officeDocument/2006/relationships/hyperlink" Target="https://air.utah.gov/altfuel/index.php" TargetMode="External"/><Relationship Id="rId138" Type="http://schemas.openxmlformats.org/officeDocument/2006/relationships/hyperlink" Target="https://calevip.org/incentive-project/southern-california" TargetMode="External"/><Relationship Id="rId345" Type="http://schemas.openxmlformats.org/officeDocument/2006/relationships/hyperlink" Target="https://www.njeda.com/wp-content/uploads/2021/04/Purchaser-Application_Read-Me-and-Walkthru.pdf" TargetMode="External"/><Relationship Id="rId387" Type="http://schemas.openxmlformats.org/officeDocument/2006/relationships/hyperlink" Target="https://afdc.energy.gov/laws/11488" TargetMode="External"/><Relationship Id="rId510" Type="http://schemas.openxmlformats.org/officeDocument/2006/relationships/hyperlink" Target="https://afdc.energy.gov/laws/12911" TargetMode="External"/><Relationship Id="rId552" Type="http://schemas.openxmlformats.org/officeDocument/2006/relationships/hyperlink" Target="https://docs.cpuc.ca.gov/PublishedDocs/Published/G000/M319/K823/319823155.PDF" TargetMode="External"/><Relationship Id="rId594" Type="http://schemas.openxmlformats.org/officeDocument/2006/relationships/hyperlink" Target="https://portal.ct.gov/-/media/DEEP/air/mobile/DERA/2022-State-DERA-Webinar-Final.pdf" TargetMode="External"/><Relationship Id="rId608" Type="http://schemas.openxmlformats.org/officeDocument/2006/relationships/hyperlink" Target="https://nm.my.xcelenergy.com/s/business/rate-plans/time-of-use" TargetMode="External"/><Relationship Id="rId191" Type="http://schemas.openxmlformats.org/officeDocument/2006/relationships/hyperlink" Target="https://www.adeq.state.ar.us/air/planning/vw.aspx" TargetMode="External"/><Relationship Id="rId205" Type="http://schemas.openxmlformats.org/officeDocument/2006/relationships/hyperlink" Target="https://www.energy.gov/eere/solar/funding-opportunity-announcement-connected-communities" TargetMode="External"/><Relationship Id="rId247" Type="http://schemas.openxmlformats.org/officeDocument/2006/relationships/hyperlink" Target="https://dnrec.alpha.delaware.gov/climate-coastal-energy/clean-transportation/ev-charging-equipment-rebates/" TargetMode="External"/><Relationship Id="rId412" Type="http://schemas.openxmlformats.org/officeDocument/2006/relationships/hyperlink" Target="https://www.connexusenergy.com/save-money-and-energy/programs-rebates/electric-vehicles" TargetMode="External"/><Relationship Id="rId107" Type="http://schemas.openxmlformats.org/officeDocument/2006/relationships/hyperlink" Target="https://caenergy.maps.arcgis.com/apps/webappviewer/index.html?id=a549177f996c4ee7a9b9925974a3b34a" TargetMode="External"/><Relationship Id="rId289" Type="http://schemas.openxmlformats.org/officeDocument/2006/relationships/hyperlink" Target="https://afdc.energy.gov/laws/12261" TargetMode="External"/><Relationship Id="rId454" Type="http://schemas.openxmlformats.org/officeDocument/2006/relationships/hyperlink" Target="https://www.acogok.org/grants-administration/" TargetMode="External"/><Relationship Id="rId496" Type="http://schemas.openxmlformats.org/officeDocument/2006/relationships/hyperlink" Target="https://duquesnelight.com/energy-money-savings/electric-vehicles/business-ev-rate" TargetMode="External"/><Relationship Id="rId661" Type="http://schemas.openxmlformats.org/officeDocument/2006/relationships/hyperlink" Target="https://ww2.arb.ca.gov/sites/default/files/2023-03/FINALCAG%20RFA%202022%20Extended%20031723.pdf" TargetMode="External"/><Relationship Id="rId11" Type="http://schemas.openxmlformats.org/officeDocument/2006/relationships/hyperlink" Target="https://vermontelectric.coop/energy-transformation-programs" TargetMode="External"/><Relationship Id="rId53" Type="http://schemas.openxmlformats.org/officeDocument/2006/relationships/hyperlink" Target="https://dnr.mo.gov/document-search/fiscal-year-2022-implementation-guidelines-school-buses" TargetMode="External"/><Relationship Id="rId149" Type="http://schemas.openxmlformats.org/officeDocument/2006/relationships/hyperlink" Target="https://energy.maryland.gov/govt/Documents/MSEC_FY22_FOA_FINAL.pdf" TargetMode="External"/><Relationship Id="rId314" Type="http://schemas.openxmlformats.org/officeDocument/2006/relationships/hyperlink" Target="https://assets.ctfassets.net/416ywc1laqmd/7mL7lWGIK6AthZTJYj9K9K/b634ded9e8ef1f5b40419ef45b942f81/pge-fleet-partner-program-faqs.pdf" TargetMode="External"/><Relationship Id="rId356" Type="http://schemas.openxmlformats.org/officeDocument/2006/relationships/hyperlink" Target="https://www.tceq.texas.gov/downloads/air-quality/terp/tcsb/tcsb-22-webinar-presentation.pdf" TargetMode="External"/><Relationship Id="rId398" Type="http://schemas.openxmlformats.org/officeDocument/2006/relationships/hyperlink" Target="https://www.baaqmd.gov/~/media/files/strategic-incentives/school-buses/school-bus-fact-sheet-pdf.pdf?la=en" TargetMode="External"/><Relationship Id="rId521" Type="http://schemas.openxmlformats.org/officeDocument/2006/relationships/hyperlink" Target="https://econdev.greatriverenergy.com/assistance-programs/p/item/2407/electric-vehicle-charging" TargetMode="External"/><Relationship Id="rId563" Type="http://schemas.openxmlformats.org/officeDocument/2006/relationships/hyperlink" Target="https://www.indianamichiganpower.com/clean-energy/electric-cars/business/charge-at-work-indiana" TargetMode="External"/><Relationship Id="rId619" Type="http://schemas.openxmlformats.org/officeDocument/2006/relationships/hyperlink" Target="https://www.nyseg.com/smartenergy/electricvehicles/ev-fleet-assessment-program" TargetMode="External"/><Relationship Id="rId95" Type="http://schemas.openxmlformats.org/officeDocument/2006/relationships/hyperlink" Target="https://portlandgeneral.com/energy-choices/electric-vehicles-charging/business-charging-fleets/ev-charging-pilot-program-business" TargetMode="External"/><Relationship Id="rId160" Type="http://schemas.openxmlformats.org/officeDocument/2006/relationships/hyperlink" Target="https://www.ilga.gov/legislation/ilcs/fulltext.asp?DocName=022000050K16-108.5" TargetMode="External"/><Relationship Id="rId216" Type="http://schemas.openxmlformats.org/officeDocument/2006/relationships/hyperlink" Target="https://dnr.wisconsin.gov/Aid/CleanDiesel.html" TargetMode="External"/><Relationship Id="rId423" Type="http://schemas.openxmlformats.org/officeDocument/2006/relationships/hyperlink" Target="https://energy.sc.gov/incentives/grants" TargetMode="External"/><Relationship Id="rId258" Type="http://schemas.openxmlformats.org/officeDocument/2006/relationships/hyperlink" Target="https://portal.ct.gov/-/media/DEEP/air/mobile/VW/2022-07-28-VW-EVSE-R1-Webinar-Final.pdf" TargetMode="External"/><Relationship Id="rId465" Type="http://schemas.openxmlformats.org/officeDocument/2006/relationships/hyperlink" Target="https://www.epa.gov/newsreleases/epa-announces-50-million-fund-environmental-justice-initiatives-under-american-rescue" TargetMode="External"/><Relationship Id="rId630" Type="http://schemas.openxmlformats.org/officeDocument/2006/relationships/hyperlink" Target="https://www.srpnet.com/energy-savings-rebates/business/rebates/electrification" TargetMode="External"/><Relationship Id="rId672" Type="http://schemas.openxmlformats.org/officeDocument/2006/relationships/hyperlink" Target="https://calevip.org/incentive-project/golden-state-priority-project" TargetMode="External"/><Relationship Id="rId22" Type="http://schemas.openxmlformats.org/officeDocument/2006/relationships/hyperlink" Target="https://afdc.energy.gov/laws/all?state=VA" TargetMode="External"/><Relationship Id="rId64" Type="http://schemas.openxmlformats.org/officeDocument/2006/relationships/hyperlink" Target="https://energy.nv.gov/Resources/Nevada_Clean_Energy_Fund/" TargetMode="External"/><Relationship Id="rId118" Type="http://schemas.openxmlformats.org/officeDocument/2006/relationships/hyperlink" Target="https://www.peco.com/SmartEnergy/InnovationTechnology/Pages/ElectricVehiclesL3.aspx" TargetMode="External"/><Relationship Id="rId325" Type="http://schemas.openxmlformats.org/officeDocument/2006/relationships/hyperlink" Target="https://www.connexusenergy.com/application/files/1016/4124/2432/CommercialWorkplaceEVChargingStationConnexus.pdf" TargetMode="External"/><Relationship Id="rId367" Type="http://schemas.openxmlformats.org/officeDocument/2006/relationships/hyperlink" Target="https://hawaiienergy.com/for-business/rebates/electric-vehicle-charging-stations" TargetMode="External"/><Relationship Id="rId532" Type="http://schemas.openxmlformats.org/officeDocument/2006/relationships/hyperlink" Target="https://malegislature.gov/" TargetMode="External"/><Relationship Id="rId574" Type="http://schemas.openxmlformats.org/officeDocument/2006/relationships/hyperlink" Target="https://www.blackhillsenergy.com/sites/blackhillsenergy.com/files/sd_wy_commercial_ev_rebate.pdf" TargetMode="External"/><Relationship Id="rId171" Type="http://schemas.openxmlformats.org/officeDocument/2006/relationships/hyperlink" Target="../../../../../../../../:b:/s/TRBpaper/EW9vuRy5brVFhJXBZ3WH-BEBfsApPgpoS036NXm5Zlsm-g?e=GVke0R" TargetMode="External"/><Relationship Id="rId227" Type="http://schemas.openxmlformats.org/officeDocument/2006/relationships/hyperlink" Target="https://www.anaheim.net/DocumentCenter/View/36752/EV-Fleet-Charger-Infrastructure-Rebate-Reservation-Form" TargetMode="External"/><Relationship Id="rId269" Type="http://schemas.openxmlformats.org/officeDocument/2006/relationships/hyperlink" Target="https://www.in.gov/idem/airquality/files/dieselwise_dera_proposal.pdf" TargetMode="External"/><Relationship Id="rId434" Type="http://schemas.openxmlformats.org/officeDocument/2006/relationships/hyperlink" Target="https://www.rd.usda.gov/programs-services/community-facilities/community-facilities-direct-loan-grant-program" TargetMode="External"/><Relationship Id="rId476" Type="http://schemas.openxmlformats.org/officeDocument/2006/relationships/hyperlink" Target="https://afdc.energy.gov/laws/12844" TargetMode="External"/><Relationship Id="rId641" Type="http://schemas.openxmlformats.org/officeDocument/2006/relationships/hyperlink" Target="https://www.energy.gov/scep/grants-energy-improvements-public-school-facilities" TargetMode="External"/><Relationship Id="rId683" Type="http://schemas.openxmlformats.org/officeDocument/2006/relationships/hyperlink" Target="https://documents.deq.utah.gov/air-quality/planning/air-quality-policy/DAQ-2021-004942.pdf" TargetMode="External"/><Relationship Id="rId33" Type="http://schemas.openxmlformats.org/officeDocument/2006/relationships/hyperlink" Target="https://afdc.energy.gov/laws/11973" TargetMode="External"/><Relationship Id="rId129" Type="http://schemas.openxmlformats.org/officeDocument/2006/relationships/hyperlink" Target="https://calevip.org/faq/what-sonoma-coast-incentive-project" TargetMode="External"/><Relationship Id="rId280" Type="http://schemas.openxmlformats.org/officeDocument/2006/relationships/hyperlink" Target="https://afdc.energy.gov/fuels/laws/ELEC?state=NY" TargetMode="External"/><Relationship Id="rId336" Type="http://schemas.openxmlformats.org/officeDocument/2006/relationships/hyperlink" Target="https://nppd.energywisenebraskagoev.com/" TargetMode="External"/><Relationship Id="rId501" Type="http://schemas.openxmlformats.org/officeDocument/2006/relationships/hyperlink" Target="https://www.firstenergycorp.com/help/electric-vehicles/maryland-ev/maryland-ev/ev-public-charging-stations.html" TargetMode="External"/><Relationship Id="rId543" Type="http://schemas.openxmlformats.org/officeDocument/2006/relationships/hyperlink" Target="https://www.rockymountainpower.net/savings-energy-choices/electric-vehicles/utah-incentives.html" TargetMode="External"/><Relationship Id="rId75" Type="http://schemas.openxmlformats.org/officeDocument/2006/relationships/hyperlink" Target="https://www.coned.com/en/our-energy-future/technology-innovation/electric-vehicles/power-ready-program" TargetMode="External"/><Relationship Id="rId140" Type="http://schemas.openxmlformats.org/officeDocument/2006/relationships/hyperlink" Target="https://www.burbankwaterandpower.com/leadthecharge" TargetMode="External"/><Relationship Id="rId182" Type="http://schemas.openxmlformats.org/officeDocument/2006/relationships/hyperlink" Target="https://www.fema.gov/about/reports-and-data/disaster-relief-fund-monthly-reports" TargetMode="External"/><Relationship Id="rId378" Type="http://schemas.openxmlformats.org/officeDocument/2006/relationships/hyperlink" Target="https://greenmountainpower.com/rebates-programs/business-innovation/electric-vehicles/" TargetMode="External"/><Relationship Id="rId403" Type="http://schemas.openxmlformats.org/officeDocument/2006/relationships/hyperlink" Target="https://driveelectriccolorado.org/incentives/tax-credits/" TargetMode="External"/><Relationship Id="rId585" Type="http://schemas.openxmlformats.org/officeDocument/2006/relationships/hyperlink" Target="https://calevip.org/incentive-project/south-central-coast" TargetMode="External"/><Relationship Id="rId6" Type="http://schemas.openxmlformats.org/officeDocument/2006/relationships/hyperlink" Target="https://www.dominionenergy.com/virginia/save-energy/electric-vehicles/powering-smart-transportation" TargetMode="External"/><Relationship Id="rId238" Type="http://schemas.openxmlformats.org/officeDocument/2006/relationships/hyperlink" Target="https://deq.nc.gov/media/31228/open" TargetMode="External"/><Relationship Id="rId445" Type="http://schemas.openxmlformats.org/officeDocument/2006/relationships/hyperlink" Target="https://www.doe.virginia.gov/home/showpublisheddocument/37783/638063920750170000" TargetMode="External"/><Relationship Id="rId487" Type="http://schemas.openxmlformats.org/officeDocument/2006/relationships/hyperlink" Target="https://www.epelectric.com/files/html/Rates/NM_2021%20Tariffs/NM%20Rate%20No.%2042%20Expermental%20Electric%20Vehicle%20Charging%20Rate%20%28EEVC%29.pdf" TargetMode="External"/><Relationship Id="rId610" Type="http://schemas.openxmlformats.org/officeDocument/2006/relationships/hyperlink" Target="https://afdc.energy.gov/laws/12971" TargetMode="External"/><Relationship Id="rId652" Type="http://schemas.openxmlformats.org/officeDocument/2006/relationships/hyperlink" Target="https://afdc.energy.gov/laws/12858" TargetMode="External"/><Relationship Id="rId694" Type="http://schemas.openxmlformats.org/officeDocument/2006/relationships/hyperlink" Target="https://www.oregon.gov/deq/FilterDocs/VWBusApp.pdf" TargetMode="External"/><Relationship Id="rId291" Type="http://schemas.openxmlformats.org/officeDocument/2006/relationships/hyperlink" Target="https://afdc.energy.gov/laws/12261" TargetMode="External"/><Relationship Id="rId305" Type="http://schemas.openxmlformats.org/officeDocument/2006/relationships/hyperlink" Target="https://www.indianamichiganpower.com/company/about/rates/in" TargetMode="External"/><Relationship Id="rId347" Type="http://schemas.openxmlformats.org/officeDocument/2006/relationships/hyperlink" Target="https://www.duke-energy.com/business/products/ev-complete/charger-prep-credit" TargetMode="External"/><Relationship Id="rId512" Type="http://schemas.openxmlformats.org/officeDocument/2006/relationships/hyperlink" Target="https://www.cenhud.com/en/my-energy/electric-vehicles/green-your-fleet/fleet-assessment-services/" TargetMode="External"/><Relationship Id="rId44" Type="http://schemas.openxmlformats.org/officeDocument/2006/relationships/hyperlink" Target="https://otr.cfo.dc.gov/sites/default/files/dc/sites/otr/publication/attachments/AlternativeFuelVehicleInfrastructureandConversionCreditsFAQs.pdf" TargetMode="External"/><Relationship Id="rId86" Type="http://schemas.openxmlformats.org/officeDocument/2006/relationships/hyperlink" Target="https://afdc.energy.gov/laws/11925" TargetMode="External"/><Relationship Id="rId151" Type="http://schemas.openxmlformats.org/officeDocument/2006/relationships/hyperlink" Target="https://www.mass.gov/doc/matrix-of-massevip-grant-programs/download" TargetMode="External"/><Relationship Id="rId389" Type="http://schemas.openxmlformats.org/officeDocument/2006/relationships/hyperlink" Target="https://www.env.nm.gov/air-quality/wp-content/uploads/sites/2/2021/11/NM-VW-Environmental-Trust-Program-2022-Guidelines-and-Application.pdf" TargetMode="External"/><Relationship Id="rId554" Type="http://schemas.openxmlformats.org/officeDocument/2006/relationships/hyperlink" Target="https://3cenergy.org/rebates/electrify-your-ride-commercial-2/" TargetMode="External"/><Relationship Id="rId596" Type="http://schemas.openxmlformats.org/officeDocument/2006/relationships/hyperlink" Target="https://www.iowarec.org/iowa-co-ops/our-members" TargetMode="External"/><Relationship Id="rId193" Type="http://schemas.openxmlformats.org/officeDocument/2006/relationships/hyperlink" Target="https://www.hudexchange.info/programs/cdbg-entitlement/" TargetMode="External"/><Relationship Id="rId207" Type="http://schemas.openxmlformats.org/officeDocument/2006/relationships/hyperlink" Target="https://entergyetech.com/truck-stop-fleet-electrification/" TargetMode="External"/><Relationship Id="rId249" Type="http://schemas.openxmlformats.org/officeDocument/2006/relationships/hyperlink" Target="https://bidcondocs.delaware.gov/NAT/NAT_22002Vwemtfp_present.pdf" TargetMode="External"/><Relationship Id="rId414" Type="http://schemas.openxmlformats.org/officeDocument/2006/relationships/hyperlink" Target="https://afdc.energy.gov/laws/11923" TargetMode="External"/><Relationship Id="rId456" Type="http://schemas.openxmlformats.org/officeDocument/2006/relationships/hyperlink" Target="https://www.eversource.com/content/docs/default-source/save-money-energy/eversource-ct-ev-business-application.pdf?sfvrsn=a6f1304c_12" TargetMode="External"/><Relationship Id="rId498" Type="http://schemas.openxmlformats.org/officeDocument/2006/relationships/hyperlink" Target="https://www.peco.com/SmartEnergy/InnovationTechnology/Pages/ElectricVehiclesL3.aspx" TargetMode="External"/><Relationship Id="rId621" Type="http://schemas.openxmlformats.org/officeDocument/2006/relationships/hyperlink" Target="https://afdc.energy.gov/laws/13127" TargetMode="External"/><Relationship Id="rId663" Type="http://schemas.openxmlformats.org/officeDocument/2006/relationships/hyperlink" Target="https://www.mbard.org/zero-emission-school-bus-program" TargetMode="External"/><Relationship Id="rId13" Type="http://schemas.openxmlformats.org/officeDocument/2006/relationships/hyperlink" Target="https://afdc.energy.gov/laws/12655" TargetMode="External"/><Relationship Id="rId109" Type="http://schemas.openxmlformats.org/officeDocument/2006/relationships/hyperlink" Target="https://afdc.energy.gov/laws/12204" TargetMode="External"/><Relationship Id="rId260" Type="http://schemas.openxmlformats.org/officeDocument/2006/relationships/hyperlink" Target="https://www.energy.gov/lpo/applicant-resources" TargetMode="External"/><Relationship Id="rId316" Type="http://schemas.openxmlformats.org/officeDocument/2006/relationships/hyperlink" Target="https://olis.oregonlegislature.gov/liz/2021R1/Measures/Overview/HB2021" TargetMode="External"/><Relationship Id="rId523" Type="http://schemas.openxmlformats.org/officeDocument/2006/relationships/hyperlink" Target="https://dep.nj.gov/ej/communities/" TargetMode="External"/><Relationship Id="rId55" Type="http://schemas.openxmlformats.org/officeDocument/2006/relationships/hyperlink" Target="https://afdc.energy.gov/fuels/laws/NG?state=NC" TargetMode="External"/><Relationship Id="rId97" Type="http://schemas.openxmlformats.org/officeDocument/2006/relationships/hyperlink" Target="https://austinenergy.com/ae/green-power/plug-in-austin/workplace-charging" TargetMode="External"/><Relationship Id="rId120" Type="http://schemas.openxmlformats.org/officeDocument/2006/relationships/hyperlink" Target="https://www.ladwp.com/ladwp/faces/oracle/webcenter/portalapp/pagehierarchy/Page1888.jspx;jsessionid=yKBhk1BN2T5yphXSc7JGW258H22sGZLlV3GzPnkpV7wp2hSM2FrD!1109665642?_afrWindowId=null&amp;_afrLoop=397725492306425&amp;_afrWindowMode=0&amp;_adf.ctrl-state=1a6nnraau9_162" TargetMode="External"/><Relationship Id="rId358" Type="http://schemas.openxmlformats.org/officeDocument/2006/relationships/hyperlink" Target="https://afdc.energy.gov/laws/12308" TargetMode="External"/><Relationship Id="rId565" Type="http://schemas.openxmlformats.org/officeDocument/2006/relationships/hyperlink" Target="https://dep.nj.gov/drivegreen/emobility/" TargetMode="External"/><Relationship Id="rId162" Type="http://schemas.openxmlformats.org/officeDocument/2006/relationships/hyperlink" Target="https://idahopower.chooseev.com/promos/" TargetMode="External"/><Relationship Id="rId218" Type="http://schemas.openxmlformats.org/officeDocument/2006/relationships/hyperlink" Target="https://epa.ohio.gov/divisions-and-offices/environmental-education/grant-programs/vw-mitigation-grants" TargetMode="External"/><Relationship Id="rId425" Type="http://schemas.openxmlformats.org/officeDocument/2006/relationships/hyperlink" Target="https://danr.sd.gov/Environment/AirQuality/CleanDieselProgram/default.aspx" TargetMode="External"/><Relationship Id="rId467" Type="http://schemas.openxmlformats.org/officeDocument/2006/relationships/hyperlink" Target="https://www.atlanticcityelectric.com/SmartEnergy/InnovationAndTechnology/Pages/FleetChargerRebate.aspx" TargetMode="External"/><Relationship Id="rId632" Type="http://schemas.openxmlformats.org/officeDocument/2006/relationships/hyperlink" Target="https://afdc.energy.gov/laws/13145" TargetMode="External"/><Relationship Id="rId271" Type="http://schemas.openxmlformats.org/officeDocument/2006/relationships/hyperlink" Target="https://www.nyserda.ny.gov/All-Programs/Truck-Voucher-Program" TargetMode="External"/><Relationship Id="rId674" Type="http://schemas.openxmlformats.org/officeDocument/2006/relationships/hyperlink" Target="https://www.energy.gov/oced/energy-improvements-rural-or-remote-areas-0" TargetMode="External"/><Relationship Id="rId24" Type="http://schemas.openxmlformats.org/officeDocument/2006/relationships/hyperlink" Target="https://www.mytpu.org/wp-content/uploads/TE_Application-Agreement_Public_MultifamilyCharging_wAttachements_RD6.pdf" TargetMode="External"/><Relationship Id="rId66" Type="http://schemas.openxmlformats.org/officeDocument/2006/relationships/hyperlink" Target="https://ndep.nv.gov/uploads/air-vwset-docs/2021_competitive_application.pdf" TargetMode="External"/><Relationship Id="rId131" Type="http://schemas.openxmlformats.org/officeDocument/2006/relationships/hyperlink" Target="https://calevip.org/faq/what-san-diego-county-incentive-project" TargetMode="External"/><Relationship Id="rId327" Type="http://schemas.openxmlformats.org/officeDocument/2006/relationships/hyperlink" Target="https://www.ameren.com/missouri/business/electric-vehicles/charging-stations/incentives" TargetMode="External"/><Relationship Id="rId369" Type="http://schemas.openxmlformats.org/officeDocument/2006/relationships/hyperlink" Target="https://www.efficiencymaine.com/electric-vehicle-rebates/" TargetMode="External"/><Relationship Id="rId534" Type="http://schemas.openxmlformats.org/officeDocument/2006/relationships/hyperlink" Target="https://malegislature.gov/" TargetMode="External"/><Relationship Id="rId576" Type="http://schemas.openxmlformats.org/officeDocument/2006/relationships/hyperlink" Target="https://afdc.energy.gov/laws/12255" TargetMode="External"/><Relationship Id="rId173" Type="http://schemas.openxmlformats.org/officeDocument/2006/relationships/hyperlink" Target="https://californiahvip.org/wp-content/uploads/2022/03/HVIP-FY21-22-Implementation-Manual-03.15.22.pdf" TargetMode="External"/><Relationship Id="rId229" Type="http://schemas.openxmlformats.org/officeDocument/2006/relationships/hyperlink" Target="http://www.valleyair.org/transportation/removeII/Alt%20Fuel%20Mech%20Trng%20Guidelines%20Document%20Revised.pdf" TargetMode="External"/><Relationship Id="rId380" Type="http://schemas.openxmlformats.org/officeDocument/2006/relationships/hyperlink" Target="https://epd.georgia.gov/forms-permits/air-protection-branch-forms-permits/clean-vehicle-tax-credits" TargetMode="External"/><Relationship Id="rId436" Type="http://schemas.openxmlformats.org/officeDocument/2006/relationships/hyperlink" Target="https://afdc.energy.gov/fuels/laws/HY?state=ne" TargetMode="External"/><Relationship Id="rId601" Type="http://schemas.openxmlformats.org/officeDocument/2006/relationships/hyperlink" Target="https://cdnc-dcxprod2-sitecore.azureedge.net/-/media/files/oru/documents/energy-future/ev-make-ready-program/medium-heavy-duty-make-ready-implementation-plan.pdf?rev=7c58e72818a04bb9a64ec21ce91e1ea2&amp;hash=449D8B0C950C2779AB55D6D6888F99E8" TargetMode="External"/><Relationship Id="rId643" Type="http://schemas.openxmlformats.org/officeDocument/2006/relationships/hyperlink" Target="https://files.dep.state.pa.us/Air/Volkswagen/MHDZEV_ProgramGuidelines.pdf" TargetMode="External"/><Relationship Id="rId240" Type="http://schemas.openxmlformats.org/officeDocument/2006/relationships/hyperlink" Target="https://www.holycross.com/charge-at-work/" TargetMode="External"/><Relationship Id="rId478" Type="http://schemas.openxmlformats.org/officeDocument/2006/relationships/hyperlink" Target="https://nmonesource.com/nmos/nmsa/en/nav_date.do" TargetMode="External"/><Relationship Id="rId685" Type="http://schemas.openxmlformats.org/officeDocument/2006/relationships/hyperlink" Target="https://www.midamericanenergy.com/electric-vehicle-chargingbasics" TargetMode="External"/><Relationship Id="rId35" Type="http://schemas.openxmlformats.org/officeDocument/2006/relationships/hyperlink" Target="https://afdc.energy.gov/laws/12153" TargetMode="External"/><Relationship Id="rId77" Type="http://schemas.openxmlformats.org/officeDocument/2006/relationships/hyperlink" Target="https://www.cenhud.com/my-energy/electric-vehicles/EV-make-ready-program/" TargetMode="External"/><Relationship Id="rId100" Type="http://schemas.openxmlformats.org/officeDocument/2006/relationships/hyperlink" Target="https://wayback.archive-it.org/414/20210527094043/https:/www.tceq.texas.gov/assets/public/implementation/air/terp/tcf/FY20_TCFP_Application_FINAL.pdf" TargetMode="External"/><Relationship Id="rId282" Type="http://schemas.openxmlformats.org/officeDocument/2006/relationships/hyperlink" Target="https://www.dec.ny.gov/energy/109181.html" TargetMode="External"/><Relationship Id="rId338" Type="http://schemas.openxmlformats.org/officeDocument/2006/relationships/hyperlink" Target="https://southernpd.com/electric-vehicle-ev-incentives/" TargetMode="External"/><Relationship Id="rId503" Type="http://schemas.openxmlformats.org/officeDocument/2006/relationships/hyperlink" Target="https://www.firstenergycorp.com/help/electric-vehicles/maryland-ev/maryland-ev/ev-faqs.html" TargetMode="External"/><Relationship Id="rId545" Type="http://schemas.openxmlformats.org/officeDocument/2006/relationships/hyperlink" Target="https://afdc.energy.gov/laws/12852" TargetMode="External"/><Relationship Id="rId587" Type="http://schemas.openxmlformats.org/officeDocument/2006/relationships/hyperlink" Target="https://3cenergy.org/wp-content/uploads/2023/02/3CE-PDIG_Electric-Bus_FY-22-23_2.28.23.pdf" TargetMode="External"/><Relationship Id="rId8" Type="http://schemas.openxmlformats.org/officeDocument/2006/relationships/hyperlink" Target="https://cdn-dominionenergy-prd-001.azureedge.net/-/media/pdfs/virginia/save-energy/ev/scip/faqs_05062021.pdf?la=en&amp;rev=09bfc646a7354da9a802c63f9e5dec65&amp;hash=E2CDCA20DC0714555AC446C7B68E101B" TargetMode="External"/><Relationship Id="rId142" Type="http://schemas.openxmlformats.org/officeDocument/2006/relationships/hyperlink" Target="https://www.burbankwaterandpower.com/commercial-ev-charging-station-program-dashboard" TargetMode="External"/><Relationship Id="rId184" Type="http://schemas.openxmlformats.org/officeDocument/2006/relationships/hyperlink" Target="https://californiahvip.org/wp-content/uploads/2022/03/HVIP-School-Bus-Fact-Sheet.pdf" TargetMode="External"/><Relationship Id="rId391" Type="http://schemas.openxmlformats.org/officeDocument/2006/relationships/hyperlink" Target="https://www.federalregister.gov/documents/2022/06/29/2022-13859/notice-of-availability-of-state-local-and-tribal-allocation-formulas-for-the-energy-efficiency-and" TargetMode="External"/><Relationship Id="rId405" Type="http://schemas.openxmlformats.org/officeDocument/2006/relationships/hyperlink" Target="https://www.lrec.coop/products-service/chargewise" TargetMode="External"/><Relationship Id="rId447" Type="http://schemas.openxmlformats.org/officeDocument/2006/relationships/hyperlink" Target="https://law.justia.com/codes/oklahoma/2021/title-68/section-68-2357-22/" TargetMode="External"/><Relationship Id="rId612" Type="http://schemas.openxmlformats.org/officeDocument/2006/relationships/hyperlink" Target="https://deq.nd.gov/AQ/planning/VW.aspx" TargetMode="External"/><Relationship Id="rId251" Type="http://schemas.openxmlformats.org/officeDocument/2006/relationships/hyperlink" Target="https://epa.ohio.gov/divisions-and-offices/environmental-education/grant-programs/diesel-emission-reduction-grants" TargetMode="External"/><Relationship Id="rId489" Type="http://schemas.openxmlformats.org/officeDocument/2006/relationships/hyperlink" Target="https://afdc.energy.gov/laws/12876" TargetMode="External"/><Relationship Id="rId654" Type="http://schemas.openxmlformats.org/officeDocument/2006/relationships/hyperlink" Target="https://afdc.energy.gov/laws/12943" TargetMode="External"/><Relationship Id="rId696" Type="http://schemas.openxmlformats.org/officeDocument/2006/relationships/hyperlink" Target="https://www.tceq.texas.gov/downloads/air-quality/terp/txvemp/all-electric/all-electric-23-rfga.pdf" TargetMode="External"/><Relationship Id="rId46" Type="http://schemas.openxmlformats.org/officeDocument/2006/relationships/hyperlink" Target="https://otr.cfo.dc.gov/sites/default/files/dc/sites/otr/publication/attachments/2016%20AFVC_Commercial_Fill-in.pdf" TargetMode="External"/><Relationship Id="rId293" Type="http://schemas.openxmlformats.org/officeDocument/2006/relationships/hyperlink" Target="https://www.mass.gov/how-to/apply-for-massevip-public-access-charging-incentives" TargetMode="External"/><Relationship Id="rId307" Type="http://schemas.openxmlformats.org/officeDocument/2006/relationships/hyperlink" Target="https://www.dakotaelectric.com/member-services/programs-rebates/for-your-home/electric-vehicle-charging/" TargetMode="External"/><Relationship Id="rId349" Type="http://schemas.openxmlformats.org/officeDocument/2006/relationships/hyperlink" Target="https://oklahomacpace.org/resources/" TargetMode="External"/><Relationship Id="rId514" Type="http://schemas.openxmlformats.org/officeDocument/2006/relationships/hyperlink" Target="https://www.azleg.gov/viewdocument/?docName=https://www.azleg.gov/ars/15/00923.htm" TargetMode="External"/><Relationship Id="rId556" Type="http://schemas.openxmlformats.org/officeDocument/2006/relationships/hyperlink" Target="https://www.energy.gov/sites/default/files/2021-11/U.S.%20DOE%20Communities%20LEAP%20Opportunity%20Announcement%2011.8.21.pdf" TargetMode="External"/><Relationship Id="rId88" Type="http://schemas.openxmlformats.org/officeDocument/2006/relationships/hyperlink" Target="https://documents.deq.utah.gov/air-quality/planning/air-quality-policy/DAQ-2019-014602.pdf" TargetMode="External"/><Relationship Id="rId111" Type="http://schemas.openxmlformats.org/officeDocument/2006/relationships/hyperlink" Target="http://www.energy.sc.gov/incentives/conserfund" TargetMode="External"/><Relationship Id="rId153" Type="http://schemas.openxmlformats.org/officeDocument/2006/relationships/hyperlink" Target="https://www.eversource.com/content/business/save-money-energy/clean-energy-options/electric-vehicles" TargetMode="External"/><Relationship Id="rId195" Type="http://schemas.openxmlformats.org/officeDocument/2006/relationships/hyperlink" Target="https://www.epa.gov/grants/2022-2023-diesel-emissions-reduction-act-dera-national-grants" TargetMode="External"/><Relationship Id="rId209" Type="http://schemas.openxmlformats.org/officeDocument/2006/relationships/hyperlink" Target="https://savewithsrpbiz.com/rebates/evcharger.aspx" TargetMode="External"/><Relationship Id="rId360" Type="http://schemas.openxmlformats.org/officeDocument/2006/relationships/hyperlink" Target="https://www.tep.com/smart-ev-charging-program/" TargetMode="External"/><Relationship Id="rId416" Type="http://schemas.openxmlformats.org/officeDocument/2006/relationships/hyperlink" Target="https://clpud.org/wp-content/uploads/EV-Charging-Station-Rebate.pdf" TargetMode="External"/><Relationship Id="rId598" Type="http://schemas.openxmlformats.org/officeDocument/2006/relationships/hyperlink" Target="https://www.rge.com/en/smartenergy/electricvehicles/ev-fleet-assessment-program" TargetMode="External"/><Relationship Id="rId220" Type="http://schemas.openxmlformats.org/officeDocument/2006/relationships/hyperlink" Target="https://www.cecoop.com/rebatesincentives" TargetMode="External"/><Relationship Id="rId458" Type="http://schemas.openxmlformats.org/officeDocument/2006/relationships/hyperlink" Target="https://www.ncleg.gov/EnactedLegislation/Statutes/HTML/BySection/Chapter_105/GS_105-164.13.html" TargetMode="External"/><Relationship Id="rId623" Type="http://schemas.openxmlformats.org/officeDocument/2006/relationships/hyperlink" Target="https://dukeenergy.co1.qualtrics.com/jfe/form/SV_3shkKYf5250baIK" TargetMode="External"/><Relationship Id="rId665" Type="http://schemas.openxmlformats.org/officeDocument/2006/relationships/hyperlink" Target="https://ww2.arb.ca.gov/sites/default/files/2020-10/cap_incentives_2019_guidelines_final_rev_10_14_2020_0.pdf" TargetMode="External"/><Relationship Id="rId15" Type="http://schemas.openxmlformats.org/officeDocument/2006/relationships/hyperlink" Target="https://ecology.wa.gov/About-us/Payments-contracts-grants/Grants-loans/Find-a-grant-or-loan/Volkswagen-enforcement-action-grants" TargetMode="External"/><Relationship Id="rId57" Type="http://schemas.openxmlformats.org/officeDocument/2006/relationships/hyperlink" Target="https://afdc.energy.gov/laws/all?state=NJ" TargetMode="External"/><Relationship Id="rId262" Type="http://schemas.openxmlformats.org/officeDocument/2006/relationships/hyperlink" Target="https://www.isbe.net/Documents/Transportation-Webinar-20220524.pdf" TargetMode="External"/><Relationship Id="rId318" Type="http://schemas.openxmlformats.org/officeDocument/2006/relationships/hyperlink" Target="https://cpiev.gpfulfillment.net/" TargetMode="External"/><Relationship Id="rId525" Type="http://schemas.openxmlformats.org/officeDocument/2006/relationships/hyperlink" Target="https://www.epa.gov/inflation-reduction-act/clean-heavy-duty-vehicle-program" TargetMode="External"/><Relationship Id="rId567" Type="http://schemas.openxmlformats.org/officeDocument/2006/relationships/hyperlink" Target="https://dep.nj.gov/wp-content/uploads/drivegreen/pdf/emobility-project-proposal.pdf" TargetMode="External"/><Relationship Id="rId99" Type="http://schemas.openxmlformats.org/officeDocument/2006/relationships/hyperlink" Target="https://www.tceq.texas.gov/airquality/terp/school-buses.html" TargetMode="External"/><Relationship Id="rId122" Type="http://schemas.openxmlformats.org/officeDocument/2006/relationships/hyperlink" Target="https://ww5.cityofpasadena.net/water-and-power/wp-content/uploads/sites/54/2018/08/Commercial-EV-Charging-Incentive-Program-Requirements.pdf" TargetMode="External"/><Relationship Id="rId164" Type="http://schemas.openxmlformats.org/officeDocument/2006/relationships/hyperlink" Target="https://drive.google.com/file/d/16LBF9sUL6nx3cv1K0B73lTMgH1teAT9w/view" TargetMode="External"/><Relationship Id="rId371" Type="http://schemas.openxmlformats.org/officeDocument/2006/relationships/hyperlink" Target="https://www.nvenergy.com/account-services/energy-pricing-plans/electric-vehicle" TargetMode="External"/><Relationship Id="rId427" Type="http://schemas.openxmlformats.org/officeDocument/2006/relationships/hyperlink" Target="https://dec.vermont.gov/sites/dec/files/aqc/mobile-sources/documents/FY2021-2022_DERA_State_Grants_Program_Guide.pdf" TargetMode="External"/><Relationship Id="rId469" Type="http://schemas.openxmlformats.org/officeDocument/2006/relationships/hyperlink" Target="https://afdc.energy.gov/laws/12835" TargetMode="External"/><Relationship Id="rId634" Type="http://schemas.openxmlformats.org/officeDocument/2006/relationships/hyperlink" Target="https://afdc.energy.gov/laws/12735" TargetMode="External"/><Relationship Id="rId676" Type="http://schemas.openxmlformats.org/officeDocument/2006/relationships/hyperlink" Target="https://energyoffice.colorado.gov/about-us/boards-commissions/community-access-enterprise" TargetMode="External"/><Relationship Id="rId26" Type="http://schemas.openxmlformats.org/officeDocument/2006/relationships/hyperlink" Target="https://afdc.energy.gov/laws/12325" TargetMode="External"/><Relationship Id="rId231" Type="http://schemas.openxmlformats.org/officeDocument/2006/relationships/hyperlink" Target="https://ww2.valleyair.org/media/b1ghcbkp/replacement-guidelines.pdf" TargetMode="External"/><Relationship Id="rId273" Type="http://schemas.openxmlformats.org/officeDocument/2006/relationships/hyperlink" Target="https://afdc.energy.gov/laws/12261" TargetMode="External"/><Relationship Id="rId329" Type="http://schemas.openxmlformats.org/officeDocument/2006/relationships/hyperlink" Target="https://afdc.energy.gov/fuels/laws/NG?state=NC" TargetMode="External"/><Relationship Id="rId480" Type="http://schemas.openxmlformats.org/officeDocument/2006/relationships/hyperlink" Target="https://www.tampaelectric.com/4b036b/siteassets/files/electricvehicles/drive-smart-faq.pdf" TargetMode="External"/><Relationship Id="rId536" Type="http://schemas.openxmlformats.org/officeDocument/2006/relationships/hyperlink" Target="https://www.blackhillsenergy.com/efficiency-and-savings/commercial-rebates" TargetMode="External"/><Relationship Id="rId701" Type="http://schemas.openxmlformats.org/officeDocument/2006/relationships/hyperlink" Target="https://www.nationalgridus.com/Upstate-NY-Business/Energy-Saving-Programs/Electric-Vehicle-Charging-Station-Program" TargetMode="External"/><Relationship Id="rId68" Type="http://schemas.openxmlformats.org/officeDocument/2006/relationships/hyperlink" Target="https://www.nvenergy.com/publish/content/dam/nvenergy/brochures_arch/cleanenergy/handbooks/SchoolBus-Handbook.pdf" TargetMode="External"/><Relationship Id="rId133" Type="http://schemas.openxmlformats.org/officeDocument/2006/relationships/hyperlink" Target="https://calevip.org/incentive-project/peninsula-silicon-valley" TargetMode="External"/><Relationship Id="rId175" Type="http://schemas.openxmlformats.org/officeDocument/2006/relationships/hyperlink" Target="https://adeca.alabama.gov/vw-information-mailing-list/" TargetMode="External"/><Relationship Id="rId340" Type="http://schemas.openxmlformats.org/officeDocument/2006/relationships/hyperlink" Target="https://dep.nj.gov/wp-content/uploads/drivegreen/ippi/overview.pdf" TargetMode="External"/><Relationship Id="rId578" Type="http://schemas.openxmlformats.org/officeDocument/2006/relationships/hyperlink" Target="https://www.deq.nc.gov/about/divisions/air-quality/motor-vehicles-and-air-quality/volkswagen-settlement/phase-2-volkswagen-settlement" TargetMode="External"/><Relationship Id="rId200" Type="http://schemas.openxmlformats.org/officeDocument/2006/relationships/hyperlink" Target="https://appropriations.house.gov/sites/democrats.appropriations.house.gov/files/Ag%20Request%20Guidance.pdf" TargetMode="External"/><Relationship Id="rId382" Type="http://schemas.openxmlformats.org/officeDocument/2006/relationships/hyperlink" Target="https://afdc.energy.gov/laws/12613" TargetMode="External"/><Relationship Id="rId438" Type="http://schemas.openxmlformats.org/officeDocument/2006/relationships/hyperlink" Target="https://www.fema.gov/sites/default/files/documents/fema_disaster-relief-fund-fy2024-funding-requirements.pdf" TargetMode="External"/><Relationship Id="rId603" Type="http://schemas.openxmlformats.org/officeDocument/2006/relationships/hyperlink" Target="https://www.duke-energy.com/home/products/ev-complete/charger-solution" TargetMode="External"/><Relationship Id="rId645" Type="http://schemas.openxmlformats.org/officeDocument/2006/relationships/hyperlink" Target="https://afdc.energy.gov/laws/13135" TargetMode="External"/><Relationship Id="rId687" Type="http://schemas.openxmlformats.org/officeDocument/2006/relationships/hyperlink" Target="https://scny.ev.energy/" TargetMode="External"/><Relationship Id="rId242" Type="http://schemas.openxmlformats.org/officeDocument/2006/relationships/hyperlink" Target="https://siea.com/uncategorized/21474/" TargetMode="External"/><Relationship Id="rId284" Type="http://schemas.openxmlformats.org/officeDocument/2006/relationships/hyperlink" Target="https://entergyetech.com/truck-stop-fleet-electrification/" TargetMode="External"/><Relationship Id="rId491" Type="http://schemas.openxmlformats.org/officeDocument/2006/relationships/hyperlink" Target="https://pub.njleg.state.nj.us/Bills/2022/A1500/1282_E1.PDF" TargetMode="External"/><Relationship Id="rId505" Type="http://schemas.openxmlformats.org/officeDocument/2006/relationships/hyperlink" Target="https://advance.lexis.com/documentpage/?pdmfid=1000516&amp;crid=f5a93f13-9afe-480a-94bc-02707b98cdcc&amp;config=00JABhZDIzMTViZS04NjcxLTQ1MDItOTllOS03MDg0ZTQxYzU4ZTQKAFBvZENhdGFsb2f8inKxYiqNVSihJeNKRlUp&amp;pddocfullpath=%2fshared%2fdocument%2fstatutes-legislation%2furn%3acontentItem%3a65N7-MRV3-GXF6-83N3-00008-00&amp;pdcontentcomponentid=234190&amp;pdteaserkey=sr0&amp;pditab=allpods&amp;ecomp=8s65kkk&amp;earg=sr0&amp;prid=dff15f62-4316-415d-8a66-0a21371a27f5" TargetMode="External"/><Relationship Id="rId37" Type="http://schemas.openxmlformats.org/officeDocument/2006/relationships/hyperlink" Target="https://grotonutilities.com/electric-vehicle-rebate-program/" TargetMode="External"/><Relationship Id="rId79" Type="http://schemas.openxmlformats.org/officeDocument/2006/relationships/hyperlink" Target="https://afdc.energy.gov/fuels/laws/ELEC?state=NY" TargetMode="External"/><Relationship Id="rId102" Type="http://schemas.openxmlformats.org/officeDocument/2006/relationships/hyperlink" Target="https://afdc.energy.gov/laws/6583" TargetMode="External"/><Relationship Id="rId144" Type="http://schemas.openxmlformats.org/officeDocument/2006/relationships/hyperlink" Target="https://www.anaheim.net/593/Personal-EV-Charger-Rebate" TargetMode="External"/><Relationship Id="rId547" Type="http://schemas.openxmlformats.org/officeDocument/2006/relationships/hyperlink" Target="https://www.fhwa.dot.gov/environment/cfi/" TargetMode="External"/><Relationship Id="rId589" Type="http://schemas.openxmlformats.org/officeDocument/2006/relationships/hyperlink" Target="https://www.coned.com/en/our-energy-future/electric-vehicles/medium-heavy-duty-ev-charging-infrastructure-program" TargetMode="External"/><Relationship Id="rId90" Type="http://schemas.openxmlformats.org/officeDocument/2006/relationships/hyperlink" Target="https://afdc.energy.gov/laws/409" TargetMode="External"/><Relationship Id="rId186" Type="http://schemas.openxmlformats.org/officeDocument/2006/relationships/hyperlink" Target="https://www.pge.com/pge_global/common/pdfs/solar-and-vehicles/your-options/clean-vehicles/charging-stations/ev-fleet-program/PGE-EV-Fleet-Program-Terms-Conditions-Contract.pdf" TargetMode="External"/><Relationship Id="rId351" Type="http://schemas.openxmlformats.org/officeDocument/2006/relationships/hyperlink" Target="https://www.eweb.org/rebates-and-savings/electric-mobility/ev-incentives-business" TargetMode="External"/><Relationship Id="rId393" Type="http://schemas.openxmlformats.org/officeDocument/2006/relationships/hyperlink" Target="https://www.dteenergy.com/us/en/business/service-request/pev/pev-biz-fleet.html" TargetMode="External"/><Relationship Id="rId407" Type="http://schemas.openxmlformats.org/officeDocument/2006/relationships/hyperlink" Target="https://afdc.energy.gov/laws/5182" TargetMode="External"/><Relationship Id="rId449" Type="http://schemas.openxmlformats.org/officeDocument/2006/relationships/hyperlink" Target="https://afdc.energy.gov/laws/11552" TargetMode="External"/><Relationship Id="rId614" Type="http://schemas.openxmlformats.org/officeDocument/2006/relationships/hyperlink" Target="https://afdc.energy.gov/laws/13004" TargetMode="External"/><Relationship Id="rId656" Type="http://schemas.openxmlformats.org/officeDocument/2006/relationships/hyperlink" Target="https://dukeenergy.co1.qualtrics.com/jfe/form/SV_3shkKYf5250baIK" TargetMode="External"/><Relationship Id="rId211" Type="http://schemas.openxmlformats.org/officeDocument/2006/relationships/hyperlink" Target="https://dec.vermont.gov/air-quality/mobile-sources/diesel-emissions/vt-diesel-grant" TargetMode="External"/><Relationship Id="rId253" Type="http://schemas.openxmlformats.org/officeDocument/2006/relationships/hyperlink" Target="https://www.energy.gov/indianenergy/current-funding-opportunities" TargetMode="External"/><Relationship Id="rId295" Type="http://schemas.openxmlformats.org/officeDocument/2006/relationships/hyperlink" Target="https://www.mass.gov/doc/massevip-multi-unit-dwelling-educational-campus-charging-requirements/download" TargetMode="External"/><Relationship Id="rId309" Type="http://schemas.openxmlformats.org/officeDocument/2006/relationships/hyperlink" Target="https://www.pacificpower.net/savings-energy-choices/electric-vehicles/charging-station-grants.html" TargetMode="External"/><Relationship Id="rId460" Type="http://schemas.openxmlformats.org/officeDocument/2006/relationships/hyperlink" Target="https://www.pca.state.mn.us/air-water-land-climate/volkswagen-settlement-grants" TargetMode="External"/><Relationship Id="rId516" Type="http://schemas.openxmlformats.org/officeDocument/2006/relationships/hyperlink" Target="https://www.duquesnelight.com/energy-money-savings/electric-vehicles/electricfleet" TargetMode="External"/><Relationship Id="rId698" Type="http://schemas.openxmlformats.org/officeDocument/2006/relationships/hyperlink" Target="https://www.evergy.com/ways-to-save/incentives-link/ev-charging-rebates/fleet-electrification" TargetMode="External"/><Relationship Id="rId48" Type="http://schemas.openxmlformats.org/officeDocument/2006/relationships/hyperlink" Target="https://afdc.energy.gov/laws/11493" TargetMode="External"/><Relationship Id="rId113" Type="http://schemas.openxmlformats.org/officeDocument/2006/relationships/hyperlink" Target="https://afdc.energy.gov/laws/11517" TargetMode="External"/><Relationship Id="rId320" Type="http://schemas.openxmlformats.org/officeDocument/2006/relationships/hyperlink" Target="https://afdc.energy.gov/laws/all?state=OR" TargetMode="External"/><Relationship Id="rId558" Type="http://schemas.openxmlformats.org/officeDocument/2006/relationships/hyperlink" Target="https://dep.nj.gov/stopthesoot/equipment-modernization-program/" TargetMode="External"/><Relationship Id="rId155" Type="http://schemas.openxmlformats.org/officeDocument/2006/relationships/hyperlink" Target="https://www.mass.gov/doc/dera-open-solicitation-grant-guidance-requirements/download" TargetMode="External"/><Relationship Id="rId197" Type="http://schemas.openxmlformats.org/officeDocument/2006/relationships/hyperlink" Target="https://www.epa.gov/dera/tribal-insulararea" TargetMode="External"/><Relationship Id="rId362" Type="http://schemas.openxmlformats.org/officeDocument/2006/relationships/hyperlink" Target="http://vppsa.com/wp-content/uploads/2022/08/2022-Level-2-Charger-REBATE_Fillable.pdf" TargetMode="External"/><Relationship Id="rId418" Type="http://schemas.openxmlformats.org/officeDocument/2006/relationships/hyperlink" Target="https://www.eversource.com/content/residential/account-billing/manage-bill/about-your-bill/rates-tariffs/electric-vehicle-rate-program" TargetMode="External"/><Relationship Id="rId625" Type="http://schemas.openxmlformats.org/officeDocument/2006/relationships/hyperlink" Target="https://www.duke-energy.com/business/products/park-and-plug/electric-school-buses?_gl=1*cpadrt*_ga*NzYyNjUzMTQxLjE2Nzk0OTg0OTY.*_ga_HB58MJRNTY*MTY4MTIyMzIwOC43LjAuMTY4MTIyMzIwOC4wLjAuMA.." TargetMode="External"/><Relationship Id="rId222" Type="http://schemas.openxmlformats.org/officeDocument/2006/relationships/hyperlink" Target="https://www.eastcentralenergy.com/sites/default/files/documents/Energy%20Services/2022%20programs%20%26%20rebates/EVs%202022.pdf" TargetMode="External"/><Relationship Id="rId264" Type="http://schemas.openxmlformats.org/officeDocument/2006/relationships/hyperlink" Target="https://afdc.energy.gov/laws/all?state=IL" TargetMode="External"/><Relationship Id="rId471" Type="http://schemas.openxmlformats.org/officeDocument/2006/relationships/hyperlink" Target="https://www.eversource.com/content/docs/default-source/about/light-duty-fleet-participant-guide.pdf?sfvrsn=1fbd5033_1" TargetMode="External"/><Relationship Id="rId667" Type="http://schemas.openxmlformats.org/officeDocument/2006/relationships/hyperlink" Target="https://cleanmobilityoptions.org/wp-content/uploads/2022/08/CMO-Implementation-Manual-Updated-6-27-22-FINAL.pdf" TargetMode="External"/><Relationship Id="rId17" Type="http://schemas.openxmlformats.org/officeDocument/2006/relationships/hyperlink" Target="https://afdc.energy.gov/laws/12296" TargetMode="External"/><Relationship Id="rId59" Type="http://schemas.openxmlformats.org/officeDocument/2006/relationships/hyperlink" Target="https://www.env.nm.gov/vw-settlement/" TargetMode="External"/><Relationship Id="rId124" Type="http://schemas.openxmlformats.org/officeDocument/2006/relationships/hyperlink" Target="https://calevip.org/incentive-project/northern-california" TargetMode="External"/><Relationship Id="rId527" Type="http://schemas.openxmlformats.org/officeDocument/2006/relationships/hyperlink" Target="https://www.bringyourowncharger.com/gwp-home" TargetMode="External"/><Relationship Id="rId569" Type="http://schemas.openxmlformats.org/officeDocument/2006/relationships/hyperlink" Target="https://app.leg.wa.gov/RCW/default.aspx?cite=82.16.0496" TargetMode="External"/><Relationship Id="rId70" Type="http://schemas.openxmlformats.org/officeDocument/2006/relationships/hyperlink" Target="https://www.nyserda.ny.gov/All-Programs/Truck-Voucher-Program" TargetMode="External"/><Relationship Id="rId166" Type="http://schemas.openxmlformats.org/officeDocument/2006/relationships/hyperlink" Target="https://www.blackhillsenergy.com/sites/blackhillsenergy.com/files/COE_EV_Commercial_Rebate.pdf" TargetMode="External"/><Relationship Id="rId331" Type="http://schemas.openxmlformats.org/officeDocument/2006/relationships/hyperlink" Target="https://drive.google.com/file/d/1wnRhVO4Xd8ZsOnnVeZ0r2B9TAD7jdsHo/view" TargetMode="External"/><Relationship Id="rId373" Type="http://schemas.openxmlformats.org/officeDocument/2006/relationships/hyperlink" Target="https://www.oregon.gov/energy/incentives/pages/energy-loan-program.aspx" TargetMode="External"/><Relationship Id="rId429" Type="http://schemas.openxmlformats.org/officeDocument/2006/relationships/hyperlink" Target="https://afdc.energy.gov/laws/11518" TargetMode="External"/><Relationship Id="rId580" Type="http://schemas.openxmlformats.org/officeDocument/2006/relationships/hyperlink" Target="https://afdc.energy.gov/laws/13151" TargetMode="External"/><Relationship Id="rId636" Type="http://schemas.openxmlformats.org/officeDocument/2006/relationships/hyperlink" Target="https://www.herox.com/energy-class/timeline" TargetMode="External"/><Relationship Id="rId1" Type="http://schemas.openxmlformats.org/officeDocument/2006/relationships/hyperlink" Target="https://www.law.cornell.edu/uscode/text/23/149" TargetMode="External"/><Relationship Id="rId233" Type="http://schemas.openxmlformats.org/officeDocument/2006/relationships/hyperlink" Target="https://energyoffice.colorado.gov/transportation/grants-incentives/charge-ahead-colorado" TargetMode="External"/><Relationship Id="rId440" Type="http://schemas.openxmlformats.org/officeDocument/2006/relationships/hyperlink" Target="https://www.fema.gov/grants/mitigation/building-resilient-infrastructure-communities/before-apply" TargetMode="External"/><Relationship Id="rId678" Type="http://schemas.openxmlformats.org/officeDocument/2006/relationships/hyperlink" Target="https://afdc.energy.gov/laws/all?state=NV" TargetMode="External"/><Relationship Id="rId28" Type="http://schemas.openxmlformats.org/officeDocument/2006/relationships/hyperlink" Target="https://afdc.energy.gov/laws/12328" TargetMode="External"/><Relationship Id="rId275" Type="http://schemas.openxmlformats.org/officeDocument/2006/relationships/hyperlink" Target="https://www.nationalgridus.com/media/pdfs/bus-ways-to-save/ev/uny-ev-infrastructure-brochure.pdf" TargetMode="External"/><Relationship Id="rId300" Type="http://schemas.openxmlformats.org/officeDocument/2006/relationships/hyperlink" Target="https://www.transportation.gov/RAISEgrants" TargetMode="External"/><Relationship Id="rId482" Type="http://schemas.openxmlformats.org/officeDocument/2006/relationships/hyperlink" Target="https://www.pacificpower.net/savings-energy-choices/time-of-use.html" TargetMode="External"/><Relationship Id="rId538" Type="http://schemas.openxmlformats.org/officeDocument/2006/relationships/hyperlink" Target="https://www.blackhillsenergy.com/efficiency-and-savings/welcome-ready-ev/welcome-colorado-ready-ev/commercial-time-day-rates" TargetMode="External"/><Relationship Id="rId703" Type="http://schemas.openxmlformats.org/officeDocument/2006/relationships/printerSettings" Target="../printerSettings/printerSettings3.bin"/><Relationship Id="rId81" Type="http://schemas.openxmlformats.org/officeDocument/2006/relationships/hyperlink" Target="https://deq.utah.gov/air-quality/incentive-programs-aq/alternative-fuel-heavy-duty-vehicle-tax-credit-program" TargetMode="External"/><Relationship Id="rId135" Type="http://schemas.openxmlformats.org/officeDocument/2006/relationships/hyperlink" Target="https://calevip.org/faq/what-san-joaquin-valley-incentive-project" TargetMode="External"/><Relationship Id="rId177" Type="http://schemas.openxmlformats.org/officeDocument/2006/relationships/hyperlink" Target="https://www.adeq.state.ar.us/air/planning/gored/" TargetMode="External"/><Relationship Id="rId342" Type="http://schemas.openxmlformats.org/officeDocument/2006/relationships/hyperlink" Target="https://www.njcleanenergy.com/files/file/BPU/2022/EVs%20-%20Clean%20Fleet%20Application%20for%20FY%2023%20updated%208_1_22%20-%20FINAL.pdf" TargetMode="External"/><Relationship Id="rId384" Type="http://schemas.openxmlformats.org/officeDocument/2006/relationships/hyperlink" Target="https://www.transportation.gov/RAISEgrants/raise-application-faqs" TargetMode="External"/><Relationship Id="rId591" Type="http://schemas.openxmlformats.org/officeDocument/2006/relationships/hyperlink" Target="https://nj.myaccount.pseg.com/myservicepublic/electricvehicles" TargetMode="External"/><Relationship Id="rId605" Type="http://schemas.openxmlformats.org/officeDocument/2006/relationships/hyperlink" Target="https://scdhec.gov/environment/businesses-communities-go-green/environmental-loans-grants-businesses-communities/south" TargetMode="External"/><Relationship Id="rId202" Type="http://schemas.openxmlformats.org/officeDocument/2006/relationships/hyperlink" Target="https://www.energy.gov/communitiesLEAP/communities-leap" TargetMode="External"/><Relationship Id="rId244" Type="http://schemas.openxmlformats.org/officeDocument/2006/relationships/hyperlink" Target="https://siea.com/empowereveducation/" TargetMode="External"/><Relationship Id="rId647" Type="http://schemas.openxmlformats.org/officeDocument/2006/relationships/hyperlink" Target="https://afdc.energy.gov/laws/13134" TargetMode="External"/><Relationship Id="rId689" Type="http://schemas.openxmlformats.org/officeDocument/2006/relationships/hyperlink" Target="https://www.aps.com/en/Utility/Regulatory-and-Legal/Rates-Schedules-and-Adjustors" TargetMode="External"/><Relationship Id="rId39" Type="http://schemas.openxmlformats.org/officeDocument/2006/relationships/hyperlink" Target="https://norwichpublicutilities.com/wp-content/uploads/2022/12/2023-EV-Rebate.pdf" TargetMode="External"/><Relationship Id="rId286" Type="http://schemas.openxmlformats.org/officeDocument/2006/relationships/hyperlink" Target="https://entergyetech.com/truck-stop-fleet-electrification/" TargetMode="External"/><Relationship Id="rId451" Type="http://schemas.openxmlformats.org/officeDocument/2006/relationships/hyperlink" Target="https://www.nyserda.ny.gov/All-Programs/ChargeNY/Charge-Electric/Charging-Station-Programs/Charge-Ready-NY" TargetMode="External"/><Relationship Id="rId493" Type="http://schemas.openxmlformats.org/officeDocument/2006/relationships/hyperlink" Target="https://www.njleg.state.nj.us/" TargetMode="External"/><Relationship Id="rId507" Type="http://schemas.openxmlformats.org/officeDocument/2006/relationships/hyperlink" Target="https://afdc.energy.gov/laws/12907" TargetMode="External"/><Relationship Id="rId549" Type="http://schemas.openxmlformats.org/officeDocument/2006/relationships/hyperlink" Target="https://www.grants.gov/web/grants/view-opportunity.html?oppId=346798" TargetMode="External"/><Relationship Id="rId50" Type="http://schemas.openxmlformats.org/officeDocument/2006/relationships/hyperlink" Target="https://www.consumersenergy.com/business/products-and-services/powermifleet" TargetMode="External"/><Relationship Id="rId104" Type="http://schemas.openxmlformats.org/officeDocument/2006/relationships/hyperlink" Target="https://www.aqmd.gov/docs/default-source/technology-research/annual-reports-and-plan-updates/2020-annual-report-2021-plan-update.pdf" TargetMode="External"/><Relationship Id="rId146" Type="http://schemas.openxmlformats.org/officeDocument/2006/relationships/hyperlink" Target="http://www.energy.ri.gov/electrifyri.php" TargetMode="External"/><Relationship Id="rId188" Type="http://schemas.openxmlformats.org/officeDocument/2006/relationships/hyperlink" Target="https://www.chugachelectric.com/energy-solutions/electric-vehicles" TargetMode="External"/><Relationship Id="rId311" Type="http://schemas.openxmlformats.org/officeDocument/2006/relationships/hyperlink" Target="https://www.pacificpower.net/savings-energy-choices/electric-vehicles/charging-station-grants/funding-criteria-or.html" TargetMode="External"/><Relationship Id="rId353" Type="http://schemas.openxmlformats.org/officeDocument/2006/relationships/hyperlink" Target="https://austinenergy.com/green-power/plug-in-austin/workplace-charging/plug-in-charging-station-rebate-com" TargetMode="External"/><Relationship Id="rId395" Type="http://schemas.openxmlformats.org/officeDocument/2006/relationships/hyperlink" Target="https://www.epa.gov/cleanschoolbus" TargetMode="External"/><Relationship Id="rId409" Type="http://schemas.openxmlformats.org/officeDocument/2006/relationships/hyperlink" Target="https://energy.maryland.gov/transportation/Pages/incentives_evserebate.aspx" TargetMode="External"/><Relationship Id="rId560" Type="http://schemas.openxmlformats.org/officeDocument/2006/relationships/hyperlink" Target="https://dep.nj.gov/wp-content/uploads/stopthesoot/pdf/emp/instructions.pdf" TargetMode="External"/><Relationship Id="rId92" Type="http://schemas.openxmlformats.org/officeDocument/2006/relationships/hyperlink" Target="https://www.deq.ok.gov/air-quality-division/volkswagen-settlement/alternative-fuel-school-bus-program/" TargetMode="External"/><Relationship Id="rId213" Type="http://schemas.openxmlformats.org/officeDocument/2006/relationships/hyperlink" Target="https://www.azleg.gov/ars/28/05805.htm" TargetMode="External"/><Relationship Id="rId420" Type="http://schemas.openxmlformats.org/officeDocument/2006/relationships/hyperlink" Target="https://www.hawaiianelectric.com/products-and-services/electric-vehicles/electric-vehicle-rates-and-enrollment/electric-bus-facility" TargetMode="External"/><Relationship Id="rId616" Type="http://schemas.openxmlformats.org/officeDocument/2006/relationships/hyperlink" Target="https://afdc.energy.gov/laws/13039" TargetMode="External"/><Relationship Id="rId658" Type="http://schemas.openxmlformats.org/officeDocument/2006/relationships/hyperlink" Target="https://aforarizona.org/wp-content/uploads/2021/08/AZ-Transportation-Modernization-Grants-Snapshot.pdf" TargetMode="External"/><Relationship Id="rId255" Type="http://schemas.openxmlformats.org/officeDocument/2006/relationships/hyperlink" Target="https://eda.gov/arpa/indigenous/faq/index.htm" TargetMode="External"/><Relationship Id="rId297" Type="http://schemas.openxmlformats.org/officeDocument/2006/relationships/hyperlink" Target="https://www.mass.gov/how-to/apply-for-massevip-direct-current-fast-charging-incentives" TargetMode="External"/><Relationship Id="rId462" Type="http://schemas.openxmlformats.org/officeDocument/2006/relationships/hyperlink" Target="https://afdc.energy.gov/laws/12481" TargetMode="External"/><Relationship Id="rId518" Type="http://schemas.openxmlformats.org/officeDocument/2006/relationships/hyperlink" Target="https://portal.ct.gov/DEEP/Air/Mobile-Sources/VW/VW-Settlement---Grants" TargetMode="External"/><Relationship Id="rId115" Type="http://schemas.openxmlformats.org/officeDocument/2006/relationships/hyperlink" Target="https://californiahvip.org/funding/" TargetMode="External"/><Relationship Id="rId157" Type="http://schemas.openxmlformats.org/officeDocument/2006/relationships/hyperlink" Target="https://afdc.energy.gov/laws/12180" TargetMode="External"/><Relationship Id="rId322" Type="http://schemas.openxmlformats.org/officeDocument/2006/relationships/hyperlink" Target="http://www.depgreenport.state.pa.us/elibrary/GetDocument?docId=4437114&amp;DocName=ALTERNATIVE%20FUELS%20INCENTIVE%20GRANT%20PROGRAM%202022.PDF%20%20%3cspan%20style%3D%22color:green%3b%22%3e%3c/span%3e%20%3cspan%20style%3D%22color:blue%3b%22%3e%28NEW%29%3c/span%3e%206/17/2024" TargetMode="External"/><Relationship Id="rId364" Type="http://schemas.openxmlformats.org/officeDocument/2006/relationships/hyperlink" Target="https://betterbuildingssolutioncenter.energy.gov/partners/hawaii-green-infrastructure-authority-hgia" TargetMode="External"/><Relationship Id="rId61" Type="http://schemas.openxmlformats.org/officeDocument/2006/relationships/hyperlink" Target="https://www.nvenergy.com/account-services/energy-pricing-plans/electric-vehicle" TargetMode="External"/><Relationship Id="rId199" Type="http://schemas.openxmlformats.org/officeDocument/2006/relationships/hyperlink" Target="https://appropriations.house.gov/sites/democrats.appropriations.house.gov/files/Fact%20Sheet%20on%20Reforms%202023.pdf" TargetMode="External"/><Relationship Id="rId571" Type="http://schemas.openxmlformats.org/officeDocument/2006/relationships/hyperlink" Target="https://www.des.nh.gov/business-and-community/loans-and-grants/dera" TargetMode="External"/><Relationship Id="rId627" Type="http://schemas.openxmlformats.org/officeDocument/2006/relationships/hyperlink" Target="https://www.duke-energy.com/energy-education/energy-savings-and-efficiency/fleet-electrification" TargetMode="External"/><Relationship Id="rId669" Type="http://schemas.openxmlformats.org/officeDocument/2006/relationships/hyperlink" Target="http://www.aqmd.gov/docs/default-source/aqmd-forms/moyer/pa2023-04-carl-moyer-program-announcement.pdf?sfvrsn=6" TargetMode="External"/><Relationship Id="rId19" Type="http://schemas.openxmlformats.org/officeDocument/2006/relationships/hyperlink" Target="https://afdc.energy.gov/laws/all?state=ME" TargetMode="External"/><Relationship Id="rId224" Type="http://schemas.openxmlformats.org/officeDocument/2006/relationships/hyperlink" Target="https://www.anaheim.net/3312/Public-EV-Charger-Rebate" TargetMode="External"/><Relationship Id="rId266" Type="http://schemas.openxmlformats.org/officeDocument/2006/relationships/hyperlink" Target="https://nevadacef.org/electric-bus" TargetMode="External"/><Relationship Id="rId431" Type="http://schemas.openxmlformats.org/officeDocument/2006/relationships/hyperlink" Target="https://www.nbrc.gov/userfiles/files/'23%20Catalyst%20Program/NBRC%20Catalyst%20Program%20Overview.pdf" TargetMode="External"/><Relationship Id="rId473" Type="http://schemas.openxmlformats.org/officeDocument/2006/relationships/hyperlink" Target="https://psc.wi.gov/Pages/ServiceType/OEI/EnergyInnovationGrantProgram.aspx" TargetMode="External"/><Relationship Id="rId529" Type="http://schemas.openxmlformats.org/officeDocument/2006/relationships/hyperlink" Target="https://www.duke-energy.com/business/products/ev-complete/charger-prep-credit" TargetMode="External"/><Relationship Id="rId680" Type="http://schemas.openxmlformats.org/officeDocument/2006/relationships/hyperlink" Target="https://afdc.energy.gov/laws/12908" TargetMode="External"/><Relationship Id="rId30" Type="http://schemas.openxmlformats.org/officeDocument/2006/relationships/hyperlink" Target="https://afdc.energy.gov/fuels/laws/ELEC?state=MI" TargetMode="External"/><Relationship Id="rId126" Type="http://schemas.openxmlformats.org/officeDocument/2006/relationships/hyperlink" Target="https://calevip.org/incentive-project/central-coast" TargetMode="External"/><Relationship Id="rId168" Type="http://schemas.openxmlformats.org/officeDocument/2006/relationships/hyperlink" Target="https://eportal.adeq.state.ar.us/app/" TargetMode="External"/><Relationship Id="rId333" Type="http://schemas.openxmlformats.org/officeDocument/2006/relationships/hyperlink" Target="https://afdc.energy.gov/fuels/laws/NG?state=NC" TargetMode="External"/><Relationship Id="rId540" Type="http://schemas.openxmlformats.org/officeDocument/2006/relationships/hyperlink" Target="https://www.duke-energy.com/business/products/ev-complete/charger-rebate" TargetMode="External"/><Relationship Id="rId72" Type="http://schemas.openxmlformats.org/officeDocument/2006/relationships/hyperlink" Target="https://www.nyseg.com/smartenergy/electricvehicles/dc-fc-incentive-program" TargetMode="External"/><Relationship Id="rId375" Type="http://schemas.openxmlformats.org/officeDocument/2006/relationships/hyperlink" Target="https://www.rienergy.com/media/ri-energy/pdfs/energy-efficiency/rie7175-ev-application_ri-fillable.pdf" TargetMode="External"/><Relationship Id="rId582" Type="http://schemas.openxmlformats.org/officeDocument/2006/relationships/hyperlink" Target="https://calevip.org/incentive-project/alameda-county?mkt_tok=MTU3LUlMSC0wMjkAAAF_61PS_TOIjTxASmfuHDGgp3FtBW_ByUHiSiy4yhroqcKVL9T0tGaLxJdJ54SQaybZHuDFC9TkxY4_IvBMF-qKqh2x8c1EoCeq_FSrCC8JCQ" TargetMode="External"/><Relationship Id="rId638" Type="http://schemas.openxmlformats.org/officeDocument/2006/relationships/hyperlink" Target="https://www.energy.gov/scep/grants-energy-improvements-public-school-facilities" TargetMode="External"/><Relationship Id="rId3" Type="http://schemas.openxmlformats.org/officeDocument/2006/relationships/hyperlink" Target="https://www.ewgateway.org/wp-content/uploads/2021/11/CMAQ-Workbook-2022.pdf" TargetMode="External"/><Relationship Id="rId235" Type="http://schemas.openxmlformats.org/officeDocument/2006/relationships/hyperlink" Target="https://energyoffice.colorado.gov/zero-emission-vehicles/recharge-colorado" TargetMode="External"/><Relationship Id="rId277" Type="http://schemas.openxmlformats.org/officeDocument/2006/relationships/hyperlink" Target="https://www.rge.com/documents/40137/2123543/NY-EV-Make-Ready-Program-Participant-Guide.pdf/8aed8089-0bbc-64b5-6300-b4a618e35ab0?version=1.0&amp;t=1654897167430" TargetMode="External"/><Relationship Id="rId400" Type="http://schemas.openxmlformats.org/officeDocument/2006/relationships/hyperlink" Target="https://apps.ecology.wa.gov/publications/documents/2202018.pdf" TargetMode="External"/><Relationship Id="rId442" Type="http://schemas.openxmlformats.org/officeDocument/2006/relationships/hyperlink" Target="https://www.ouc.com/docs/customer-brochures/commercial_ev_brochure.pdf?sfvrsn=0" TargetMode="External"/><Relationship Id="rId484" Type="http://schemas.openxmlformats.org/officeDocument/2006/relationships/hyperlink" Target="https://www.epelectric.com/renewables-tech/electric-vehicles/transportation-electrification-plan/commercial-rebate-programs" TargetMode="External"/><Relationship Id="rId705" Type="http://schemas.microsoft.com/office/2019/04/relationships/namedSheetView" Target="../namedSheetViews/namedSheetView1.xml"/><Relationship Id="rId137" Type="http://schemas.openxmlformats.org/officeDocument/2006/relationships/hyperlink" Target="https://calevip.org/faq/what-sacramento-county-incentive-project" TargetMode="External"/><Relationship Id="rId302" Type="http://schemas.openxmlformats.org/officeDocument/2006/relationships/hyperlink" Target="https://energy.maryland.gov/govt/Pages/smartenergycommunities.aspx" TargetMode="External"/><Relationship Id="rId344" Type="http://schemas.openxmlformats.org/officeDocument/2006/relationships/hyperlink" Target="https://www.njeda.com/njzip/" TargetMode="External"/><Relationship Id="rId691" Type="http://schemas.openxmlformats.org/officeDocument/2006/relationships/hyperlink" Target="https://www.adeq.state.ar.us/air/planning/vw.aspx" TargetMode="External"/><Relationship Id="rId41" Type="http://schemas.openxmlformats.org/officeDocument/2006/relationships/hyperlink" Target="https://afdc.energy.gov/laws/12417" TargetMode="External"/><Relationship Id="rId83" Type="http://schemas.openxmlformats.org/officeDocument/2006/relationships/hyperlink" Target="https://air.utah.gov/altfuel/apply.php?type=electric" TargetMode="External"/><Relationship Id="rId179" Type="http://schemas.openxmlformats.org/officeDocument/2006/relationships/hyperlink" Target="https://www.adeq.state.ar.us/air/grants.aspx" TargetMode="External"/><Relationship Id="rId386" Type="http://schemas.openxmlformats.org/officeDocument/2006/relationships/hyperlink" Target="https://raqc.org/program/alt-fuels-colorado/" TargetMode="External"/><Relationship Id="rId551" Type="http://schemas.openxmlformats.org/officeDocument/2006/relationships/hyperlink" Target="https://www.pge.com/pge_global/common/pdfs/small-medium-business/energy-alternatives/clean-vehicles/ev-charge-network/electric-vehicle-charging/EVChargeSchools_FactSheet.pdf" TargetMode="External"/><Relationship Id="rId593" Type="http://schemas.openxmlformats.org/officeDocument/2006/relationships/hyperlink" Target="https://files.dep.state.pa.us/Air/Volkswagen/PAStateCleanDieselGuidelines.pdf" TargetMode="External"/><Relationship Id="rId607" Type="http://schemas.openxmlformats.org/officeDocument/2006/relationships/hyperlink" Target="https://afdc.energy.gov/laws/12949" TargetMode="External"/><Relationship Id="rId649" Type="http://schemas.openxmlformats.org/officeDocument/2006/relationships/hyperlink" Target="https://files.dep.state.pa.us/Air/Volkswagen/TruckBusFleetGrantProgramGuidelines.pdf" TargetMode="External"/><Relationship Id="rId190" Type="http://schemas.openxmlformats.org/officeDocument/2006/relationships/hyperlink" Target="https://www.alabamapower.com/business/pricing-and-rates/about-our-pricing.html" TargetMode="External"/><Relationship Id="rId204" Type="http://schemas.openxmlformats.org/officeDocument/2006/relationships/hyperlink" Target="https://www.appropriations.senate.gov/congressionally-directed-spending-requests" TargetMode="External"/><Relationship Id="rId246" Type="http://schemas.openxmlformats.org/officeDocument/2006/relationships/hyperlink" Target="https://powermidrive.powerclerk.com/MvcAccount/Login" TargetMode="External"/><Relationship Id="rId288" Type="http://schemas.openxmlformats.org/officeDocument/2006/relationships/hyperlink" Target="https://entergyetech.com/truck-stop-fleet-electrification/" TargetMode="External"/><Relationship Id="rId411" Type="http://schemas.openxmlformats.org/officeDocument/2006/relationships/hyperlink" Target="https://www.nvenergy.com/cleanenergy/electric-vehicles/school-buses" TargetMode="External"/><Relationship Id="rId453" Type="http://schemas.openxmlformats.org/officeDocument/2006/relationships/hyperlink" Target="https://www.deq.ok.gov/air-quality-division/volkswagen-settlement/alternative-fuel-school-bus-program/" TargetMode="External"/><Relationship Id="rId509" Type="http://schemas.openxmlformats.org/officeDocument/2006/relationships/hyperlink" Target="https://afdc.energy.gov/laws/12909" TargetMode="External"/><Relationship Id="rId660" Type="http://schemas.openxmlformats.org/officeDocument/2006/relationships/hyperlink" Target="https://www.epa.gov/grants/2022-targeted-airshed-grant-program-closed-announcement-fy-22" TargetMode="External"/><Relationship Id="rId106" Type="http://schemas.openxmlformats.org/officeDocument/2006/relationships/hyperlink" Target="https://www.energy.ca.gov/programs-and-topics/programs/clean-transportation-program/clean-transportation-program-overview" TargetMode="External"/><Relationship Id="rId313" Type="http://schemas.openxmlformats.org/officeDocument/2006/relationships/hyperlink" Target="https://portlandgeneral.com/fleet-partner" TargetMode="External"/><Relationship Id="rId495" Type="http://schemas.openxmlformats.org/officeDocument/2006/relationships/hyperlink" Target="https://afdc.energy.gov/laws/12899" TargetMode="External"/><Relationship Id="rId10" Type="http://schemas.openxmlformats.org/officeDocument/2006/relationships/hyperlink" Target="https://vermontelectric.coop/client_media/files/EV_charging_station_incentive_2021.pdf" TargetMode="External"/><Relationship Id="rId52" Type="http://schemas.openxmlformats.org/officeDocument/2006/relationships/hyperlink" Target="https://afdc.energy.gov/fuels/laws/ELEC?state=MN" TargetMode="External"/><Relationship Id="rId94" Type="http://schemas.openxmlformats.org/officeDocument/2006/relationships/hyperlink" Target="https://www.deq.ok.gov/air-quality-division/volkswagen-settlement/chargeok-oklahoma-electric-vehicle-charging-program/" TargetMode="External"/><Relationship Id="rId148" Type="http://schemas.openxmlformats.org/officeDocument/2006/relationships/hyperlink" Target="https://energy.maryland.gov/transportation/Pages/Clean-Fuels-Incentive-Program.aspx" TargetMode="External"/><Relationship Id="rId355" Type="http://schemas.openxmlformats.org/officeDocument/2006/relationships/hyperlink" Target="https://www.tceq.texas.gov/downloads/air-quality/terp/tcsb/tcsb-22-rfga.pdf" TargetMode="External"/><Relationship Id="rId397" Type="http://schemas.openxmlformats.org/officeDocument/2006/relationships/hyperlink" Target="https://www.baaqmd.gov/funding-and-incentives/businesses-and-fleets/school-buses" TargetMode="External"/><Relationship Id="rId520" Type="http://schemas.openxmlformats.org/officeDocument/2006/relationships/hyperlink" Target="https://www.congress.gov/117/plaws/publ169/PLAW-117publ169.pdf" TargetMode="External"/><Relationship Id="rId562" Type="http://schemas.openxmlformats.org/officeDocument/2006/relationships/hyperlink" Target="https://app.smartsheet.com/b/form/08750a82a923448d8d53d35ef36a6cb8" TargetMode="External"/><Relationship Id="rId618" Type="http://schemas.openxmlformats.org/officeDocument/2006/relationships/hyperlink" Target="file:///C:\Users\MariaAlejandra.Achur\Downloads\sd1_SchoolDiscountRider.pdf" TargetMode="External"/><Relationship Id="rId215" Type="http://schemas.openxmlformats.org/officeDocument/2006/relationships/hyperlink" Target="https://www.mytpu.org/community-environment/clean-renewable-energy/electric-vehicles/public-electric-vehicle-charging/" TargetMode="External"/><Relationship Id="rId257" Type="http://schemas.openxmlformats.org/officeDocument/2006/relationships/hyperlink" Target="https://www.aqmd.gov/docs/default-source/technology-research/annual-reports-and-plan-updates/2020-annual-report-2021-plan-update.pdf" TargetMode="External"/><Relationship Id="rId422" Type="http://schemas.openxmlformats.org/officeDocument/2006/relationships/hyperlink" Target="https://afdc.energy.gov/laws/12204" TargetMode="External"/><Relationship Id="rId464" Type="http://schemas.openxmlformats.org/officeDocument/2006/relationships/hyperlink" Target="https://www.michigan.gov/egle/0,9429,7-135-70153_70155_3585_57765_78496-397560--,00.html" TargetMode="External"/><Relationship Id="rId299" Type="http://schemas.openxmlformats.org/officeDocument/2006/relationships/hyperlink" Target="https://www.nationalgridus.com/MA-Business/Energy-Saving-Programs/Electric-Vehicle-Charging-Station-Program" TargetMode="External"/><Relationship Id="rId63" Type="http://schemas.openxmlformats.org/officeDocument/2006/relationships/hyperlink" Target="https://www.leg.state.nv.us/NRS/NRS-701B.html" TargetMode="External"/><Relationship Id="rId159" Type="http://schemas.openxmlformats.org/officeDocument/2006/relationships/hyperlink" Target="https://im-eecp.directtechnology.com/OnlineApp/" TargetMode="External"/><Relationship Id="rId366" Type="http://schemas.openxmlformats.org/officeDocument/2006/relationships/hyperlink" Target="https://www.irs.gov/credits-deductions/credits-for-new-electric-vehicles-purchased-in-2022-or-before" TargetMode="External"/><Relationship Id="rId573" Type="http://schemas.openxmlformats.org/officeDocument/2006/relationships/hyperlink" Target="https://www.deq.nc.gov/about/divisions/air-quality/motor-vehicles-and-air-quality/volkswagen-settlement/phase-2-volkswagen-settlement/diesel-bus-and-vehicle-program/school-bus-program" TargetMode="External"/><Relationship Id="rId226" Type="http://schemas.openxmlformats.org/officeDocument/2006/relationships/hyperlink" Target="https://www.anaheim.net/5889/EV-Fleet-Charger-Infrastructure-Rebate" TargetMode="External"/><Relationship Id="rId433" Type="http://schemas.openxmlformats.org/officeDocument/2006/relationships/hyperlink" Target="https://www.energy.gov/sites/default/files/2023-03/SEP%20Program%20Notice%2023-01%20Program%20Year%202023%20State%20Energy%20Program%20Formula%20Grant%20Application%20Instructions.pdf" TargetMode="External"/><Relationship Id="rId640" Type="http://schemas.openxmlformats.org/officeDocument/2006/relationships/hyperlink" Target="https://www.energy.gov/sites/default/files/2022-12/School-FOA-Webinar-11-2022.pdf" TargetMode="External"/><Relationship Id="rId74" Type="http://schemas.openxmlformats.org/officeDocument/2006/relationships/hyperlink" Target="https://afdc.energy.gov/fuels/laws/ELEC?state=NY" TargetMode="External"/><Relationship Id="rId377" Type="http://schemas.openxmlformats.org/officeDocument/2006/relationships/hyperlink" Target="https://programs.dsireusa.org/system/program/detail/22169/vehicle-replacement-program" TargetMode="External"/><Relationship Id="rId500" Type="http://schemas.openxmlformats.org/officeDocument/2006/relationships/hyperlink" Target="https://afdc.energy.gov/laws/12937" TargetMode="External"/><Relationship Id="rId584" Type="http://schemas.openxmlformats.org/officeDocument/2006/relationships/hyperlink" Target="https://ebce.org/news-and-events/east-bay-community-energy-offers-incentives-for-installing-public-ev-charging-stations/" TargetMode="External"/><Relationship Id="rId5" Type="http://schemas.openxmlformats.org/officeDocument/2006/relationships/hyperlink" Target="https://law.lis.virginia.gov/vacode/title22.1/chapter10/section22.1-146/" TargetMode="External"/><Relationship Id="rId237" Type="http://schemas.openxmlformats.org/officeDocument/2006/relationships/hyperlink" Target="https://deq.nc.gov/about/divisions/air-quality/motor-vehicles-and-air-quality/mobile-sources-emissions-reductions-grant" TargetMode="External"/><Relationship Id="rId444" Type="http://schemas.openxmlformats.org/officeDocument/2006/relationships/hyperlink" Target="https://www.doe.virginia.gov/programs-services/school-operations-support-services/facility-construction-maintenance/literary-fund-loans" TargetMode="External"/><Relationship Id="rId651" Type="http://schemas.openxmlformats.org/officeDocument/2006/relationships/hyperlink" Target="https://california.public.law/codes/ca_health_and_safety_code_section_44272" TargetMode="External"/><Relationship Id="rId290" Type="http://schemas.openxmlformats.org/officeDocument/2006/relationships/hyperlink" Target="https://afdc.energy.gov/laws/12261" TargetMode="External"/><Relationship Id="rId304" Type="http://schemas.openxmlformats.org/officeDocument/2006/relationships/hyperlink" Target="https://www.dteenergy.com/us/en/residential/service-request/pev/pev-res-rate-plans.html" TargetMode="External"/><Relationship Id="rId388" Type="http://schemas.openxmlformats.org/officeDocument/2006/relationships/hyperlink" Target="https://raqc.egnyte.com/dl/ryNkMQYh78" TargetMode="External"/><Relationship Id="rId511" Type="http://schemas.openxmlformats.org/officeDocument/2006/relationships/hyperlink" Target="https://www.consumersenergy.com/business/products-and-services/powermifleet" TargetMode="External"/><Relationship Id="rId609" Type="http://schemas.openxmlformats.org/officeDocument/2006/relationships/hyperlink" Target="https://www.xcelenergy.com/staticfiles/xe-responsive/Marketing/NM-Time-of-use-rate-FAQ.pdf" TargetMode="External"/><Relationship Id="rId85" Type="http://schemas.openxmlformats.org/officeDocument/2006/relationships/hyperlink" Target="https://afdc.energy.gov/laws/11768" TargetMode="External"/><Relationship Id="rId150" Type="http://schemas.openxmlformats.org/officeDocument/2006/relationships/hyperlink" Target="https://www.mass.gov/doc/massevip-workplace-charging-requirements/download" TargetMode="External"/><Relationship Id="rId595" Type="http://schemas.openxmlformats.org/officeDocument/2006/relationships/hyperlink" Target="https://portal.ct.gov/DEEP/Air/Mobile-Sources/DERA-Grants" TargetMode="External"/><Relationship Id="rId248" Type="http://schemas.openxmlformats.org/officeDocument/2006/relationships/hyperlink" Target="https://documents.dnrec.delaware.gov/energy/Documents/Transportation%20Program/EVSE-Rebate-Program-Description-and-Guidance.pdf" TargetMode="External"/><Relationship Id="rId455" Type="http://schemas.openxmlformats.org/officeDocument/2006/relationships/hyperlink" Target="https://www.cmpco.com/wps/portal/cmp/home/!ut/p/z1/tZJfb4IwFMU_iw88khYpoo-MMNCA_0XoCwEs0AUKImObn35lY5uJMSbL1rem957-7rkHYOABzMKWpmFDSxbm_O7jUSBLjmEhHc7HDprAFZLtnWm68HEiARdggGPWVE0G_LiowrQOfhQEmJHwQGoBnoqwbggjdfomQMpY2fYFVf6cipSRnMRNTeOWZDTOyamTrWJ6AD6MZAUpSSIqSTQSEVSRGJFkKEoomSiqIiWxjLrqve4Epr140OxAX8y3hrcFvgB1Z6mZ62B-gWT1SJsOyeiRphdIyw5pyoweyf1C2t8zA_NneONoEMw-Cr77F5uZzPuRsbUkU5Zmauf2sHZ0J-Wzh03GbUlK4J3Clnw6xwnwPQ18j8LnU6i3pnDRCOxbSl7AjpV1wROw-d0mVjtjzX_6_6VYV75e74X7Sp-OR6zxqJasIa8N8P4yq1VRjOVC9M52slkWenS2EPa1weAdkICeXw!!/?1dmy&amp;current=true&amp;urile=wcm%3apath%3a%2Fcmpagr_smartenergy%2Fsmartenergy%2Fnc_innovation%2Fplug-inelectricvehicles%2Fcmpevchargingstationpilotprogram" TargetMode="External"/><Relationship Id="rId662" Type="http://schemas.openxmlformats.org/officeDocument/2006/relationships/hyperlink" Target="https://ww2.arb.ca.gov/our-work/programs/community-air-protection-program/community-air-grants/applicants/2022-community" TargetMode="External"/><Relationship Id="rId12" Type="http://schemas.openxmlformats.org/officeDocument/2006/relationships/hyperlink" Target="https://afdc.energy.gov/laws/12018" TargetMode="External"/><Relationship Id="rId108" Type="http://schemas.openxmlformats.org/officeDocument/2006/relationships/hyperlink" Target="https://afdc.energy.gov/laws/12401" TargetMode="External"/><Relationship Id="rId315" Type="http://schemas.openxmlformats.org/officeDocument/2006/relationships/hyperlink" Target="https://www.oregon.gov/energy/Incentives/Pages/CREP.aspx" TargetMode="External"/><Relationship Id="rId522" Type="http://schemas.openxmlformats.org/officeDocument/2006/relationships/hyperlink" Target="https://www.firstenergycorp.com/help/electric-vehicles/nj-ev/new-jersey-ev/jcpl-ev-driven-program.html" TargetMode="External"/><Relationship Id="rId96" Type="http://schemas.openxmlformats.org/officeDocument/2006/relationships/hyperlink" Target="https://portlandgeneral.com/energy-choices/electric-vehicles-charging/business-charging-fleets/fleet-charging" TargetMode="External"/><Relationship Id="rId161" Type="http://schemas.openxmlformats.org/officeDocument/2006/relationships/hyperlink" Target="https://docs.idahopower.com/pdfs/AboutUs/sustainability/EV/EVSE-incentive-offering-application-2022.pdf" TargetMode="External"/><Relationship Id="rId399" Type="http://schemas.openxmlformats.org/officeDocument/2006/relationships/hyperlink" Target="https://apps.ecology.wa.gov/publications/SummaryPages/2202018.html" TargetMode="External"/><Relationship Id="rId259" Type="http://schemas.openxmlformats.org/officeDocument/2006/relationships/hyperlink" Target="https://www.energy.gov/sites/default/files/2022-06/DOE-LPO22-PPTv02_LPO-Overview_June2022.pdf" TargetMode="External"/><Relationship Id="rId466" Type="http://schemas.openxmlformats.org/officeDocument/2006/relationships/hyperlink" Target="https://www.epa.gov/environmentaljustice/environmental-justice-grants-funding-and-technical-assistance" TargetMode="External"/><Relationship Id="rId673" Type="http://schemas.openxmlformats.org/officeDocument/2006/relationships/hyperlink" Target="https://oced-exchange.energy.gov/Default.aspx" TargetMode="External"/><Relationship Id="rId23" Type="http://schemas.openxmlformats.org/officeDocument/2006/relationships/hyperlink" Target="https://afdc.energy.gov/laws/12003" TargetMode="External"/><Relationship Id="rId119" Type="http://schemas.openxmlformats.org/officeDocument/2006/relationships/hyperlink" Target="https://dem.ri.gov/sites/g/files/xkgbur861/files/2022-10/FY2022%20State%20DERA%20RFP%20FINAL.pdf" TargetMode="External"/><Relationship Id="rId326" Type="http://schemas.openxmlformats.org/officeDocument/2006/relationships/hyperlink" Target="https://afdc.energy.gov/laws/12361" TargetMode="External"/><Relationship Id="rId533" Type="http://schemas.openxmlformats.org/officeDocument/2006/relationships/hyperlink" Target="https://www.pacificpower.net/savings-energy-choices/electric-vehicles/business-charger-rebates.html" TargetMode="External"/><Relationship Id="rId172" Type="http://schemas.openxmlformats.org/officeDocument/2006/relationships/hyperlink" Target="https://www.energy.gov/eere/wipo/state-energy-program-guidance" TargetMode="External"/><Relationship Id="rId477" Type="http://schemas.openxmlformats.org/officeDocument/2006/relationships/hyperlink" Target="https://afdc.energy.gov/laws/12845" TargetMode="External"/><Relationship Id="rId600" Type="http://schemas.openxmlformats.org/officeDocument/2006/relationships/hyperlink" Target="https://www.oru.com/en/our-energy-future/technology-innovation/electric-vehicles/new-york/commercial-ev-drivers/fleet-owners-and-operators" TargetMode="External"/><Relationship Id="rId684" Type="http://schemas.openxmlformats.org/officeDocument/2006/relationships/hyperlink" Target="https://deq.utah.gov/air-quality/incentive-programs-aq/utah-clean-fleet-program" TargetMode="External"/><Relationship Id="rId337" Type="http://schemas.openxmlformats.org/officeDocument/2006/relationships/hyperlink" Target="https://nppd.energywisenebraskagoev.com/wp-content/uploads/ElectricVehicleBrochure.pdf" TargetMode="External"/><Relationship Id="rId34" Type="http://schemas.openxmlformats.org/officeDocument/2006/relationships/hyperlink" Target="https://portal.ct.gov/DEEP/Air/Mobile-Sources/VW/VW-Settlement---FAQ" TargetMode="External"/><Relationship Id="rId544" Type="http://schemas.openxmlformats.org/officeDocument/2006/relationships/hyperlink" Target="https://view.officeapps.live.com/op/view.aspx?src=https%3A%2F%2Fwww.rockymountainpower.net%2Fcontent%2Fdam%2Fpcorp%2Fdocuments%2Fen%2Frockymountainpower%2Fsavings-energy-choices%2Felectric-vehicles%2FEV_Make_Ready_Application.docx&amp;wdOrigin=BROWSELINK" TargetMode="External"/><Relationship Id="rId183" Type="http://schemas.openxmlformats.org/officeDocument/2006/relationships/hyperlink" Target="https://californiahvip.org/purchasers/" TargetMode="External"/><Relationship Id="rId390" Type="http://schemas.openxmlformats.org/officeDocument/2006/relationships/hyperlink" Target="https://www.energy.gov/scep/energy-efficiency-and-conservation-block-grant-program" TargetMode="External"/><Relationship Id="rId404" Type="http://schemas.openxmlformats.org/officeDocument/2006/relationships/hyperlink" Target="https://www.alamedamp.com/349/Electric-Vehicles" TargetMode="External"/><Relationship Id="rId611" Type="http://schemas.openxmlformats.org/officeDocument/2006/relationships/hyperlink" Target="https://deq.nd.gov/publications/AQ/Planning/VW/VWMitigationPlanv1.1.pdf" TargetMode="External"/><Relationship Id="rId250" Type="http://schemas.openxmlformats.org/officeDocument/2006/relationships/hyperlink" Target="https://bidcondocs.delaware.gov/NAT/NAT22002-VWEMTFP-rfp.pdf" TargetMode="External"/><Relationship Id="rId488" Type="http://schemas.openxmlformats.org/officeDocument/2006/relationships/hyperlink" Target="https://afdc.energy.gov/laws/12871" TargetMode="External"/><Relationship Id="rId695" Type="http://schemas.openxmlformats.org/officeDocument/2006/relationships/hyperlink" Target="https://www.tceq.texas.gov/agency/trust/all-electric" TargetMode="External"/><Relationship Id="rId45" Type="http://schemas.openxmlformats.org/officeDocument/2006/relationships/hyperlink" Target="https://afdc.energy.gov/laws/11493" TargetMode="External"/><Relationship Id="rId110" Type="http://schemas.openxmlformats.org/officeDocument/2006/relationships/hyperlink" Target="http://www.energy.sc.gov/files/CF%20Application%20%20Checklist-%2010.07.2020_0.pdf" TargetMode="External"/><Relationship Id="rId348" Type="http://schemas.openxmlformats.org/officeDocument/2006/relationships/hyperlink" Target="https://oklahomacpace.org/wp-content/uploads/2021/11/OK-C-PACE-Program-Guidelines-AUG-2021.pdf" TargetMode="External"/><Relationship Id="rId555" Type="http://schemas.openxmlformats.org/officeDocument/2006/relationships/hyperlink" Target="https://www.energy.gov/communitiesLEAP/communities-leap" TargetMode="External"/><Relationship Id="rId194" Type="http://schemas.openxmlformats.org/officeDocument/2006/relationships/hyperlink" Target="https://www.hudexchange.info/resource/6577/managing-cdbg-guidebook-for-cdbg-grantees-on-subrecipient-oversight/" TargetMode="External"/><Relationship Id="rId208" Type="http://schemas.openxmlformats.org/officeDocument/2006/relationships/hyperlink" Target="https://www.aps.com/en/About/Sustainability-and-Innovation/Technology-and-Innovation/Electric-vehicles/Take-Charge-AZ" TargetMode="External"/><Relationship Id="rId415" Type="http://schemas.openxmlformats.org/officeDocument/2006/relationships/hyperlink" Target="https://clpud.org/energy-efficiency/electric-vehicles/level-2-station-rebate/" TargetMode="External"/><Relationship Id="rId622" Type="http://schemas.openxmlformats.org/officeDocument/2006/relationships/hyperlink" Target="https://www.alabamapower.com/content/dam/alabama-power/pdfs-docs/business/Make-Ready-Terms-and-Conditions.pdf" TargetMode="External"/><Relationship Id="rId261" Type="http://schemas.openxmlformats.org/officeDocument/2006/relationships/hyperlink" Target="https://www.ilga.gov/legislation/ilcs/fulltext.asp?DocName=010500050K29-5" TargetMode="External"/><Relationship Id="rId499" Type="http://schemas.openxmlformats.org/officeDocument/2006/relationships/hyperlink" Target="https://www.mississippipower.com/content/dam/mississippi-power/pdfs/residential/ev-rebates/3-23_MKT_Commercial%20EV%20rebate%20form.pdf" TargetMode="External"/><Relationship Id="rId56" Type="http://schemas.openxmlformats.org/officeDocument/2006/relationships/hyperlink" Target="https://www.drivegreen.nj.gov/plugin.html" TargetMode="External"/><Relationship Id="rId359" Type="http://schemas.openxmlformats.org/officeDocument/2006/relationships/hyperlink" Target="https://iowadot.gov/dera/pdfs/DERA-Grant-Program-Information-Guide-2022.pdf" TargetMode="External"/><Relationship Id="rId566" Type="http://schemas.openxmlformats.org/officeDocument/2006/relationships/hyperlink" Target="https://dep.nj.gov/ej/communities/" TargetMode="External"/><Relationship Id="rId121" Type="http://schemas.openxmlformats.org/officeDocument/2006/relationships/hyperlink" Target="https://pwp.cityofpasadena.net/commercialchargerrebate/" TargetMode="External"/><Relationship Id="rId219" Type="http://schemas.openxmlformats.org/officeDocument/2006/relationships/hyperlink" Target="https://epa.ohio.gov/static/Portals/42/documents/VW/DMTF-RFA-2022.pdf" TargetMode="External"/><Relationship Id="rId426" Type="http://schemas.openxmlformats.org/officeDocument/2006/relationships/hyperlink" Target="https://iowadot.gov/dera/Application-Process" TargetMode="External"/><Relationship Id="rId633" Type="http://schemas.openxmlformats.org/officeDocument/2006/relationships/hyperlink" Target="https://www.pepco.com/SmartEnergy/InnovationTechnology/Pages/WorkplaceChargerRebateProgram.aspx" TargetMode="External"/><Relationship Id="rId67" Type="http://schemas.openxmlformats.org/officeDocument/2006/relationships/hyperlink" Target="https://afdc.energy.gov/laws/all?state=NV" TargetMode="External"/><Relationship Id="rId272" Type="http://schemas.openxmlformats.org/officeDocument/2006/relationships/hyperlink" Target="https://portal.nyserda.ny.gov/servlet/servlet.FileDownload?file=00P8z000000nuMvEAI" TargetMode="External"/><Relationship Id="rId577" Type="http://schemas.openxmlformats.org/officeDocument/2006/relationships/hyperlink" Target="https://www.deq.nc.gov/air-quality/mobile/volkswagen/phase-2/nc-phase-2-school-bus-program-rfp/download?attachment" TargetMode="External"/><Relationship Id="rId700" Type="http://schemas.openxmlformats.org/officeDocument/2006/relationships/hyperlink" Target="https://www.nationalgridus.com/ev-fleet-hub/Get-Started/Fleet-Advisory-Services-Program" TargetMode="External"/><Relationship Id="rId132" Type="http://schemas.openxmlformats.org/officeDocument/2006/relationships/hyperlink" Target="https://calevip.org/faq/what-peninsula-silicon-valley-incentive-project" TargetMode="External"/><Relationship Id="rId437" Type="http://schemas.openxmlformats.org/officeDocument/2006/relationships/hyperlink" Target="https://www.energy.ca.gov/programs-and-topics/programs/clean-transportation-program/clean-transportation-program-investment-7" TargetMode="External"/><Relationship Id="rId644" Type="http://schemas.openxmlformats.org/officeDocument/2006/relationships/hyperlink" Target="https://files.dep.state.pa.us/Air/Volkswagen/FinalBeneficiaryMitigationPlan5-4-18.pdf" TargetMode="External"/><Relationship Id="rId283" Type="http://schemas.openxmlformats.org/officeDocument/2006/relationships/hyperlink" Target="https://www.dec.ny.gov/energy/109181.html" TargetMode="External"/><Relationship Id="rId490" Type="http://schemas.openxmlformats.org/officeDocument/2006/relationships/hyperlink" Target="https://lawfilesext.leg.wa.gov/biennium/2021-22/Pdf/Bills/Senate%20Passed%20Legislature/5693-S.PL.pdf?q=20230403075149" TargetMode="External"/><Relationship Id="rId504" Type="http://schemas.openxmlformats.org/officeDocument/2006/relationships/hyperlink" Target="https://fleetadvisoryma.nationalgrid.com/about-program" TargetMode="External"/><Relationship Id="rId78" Type="http://schemas.openxmlformats.org/officeDocument/2006/relationships/hyperlink" Target="https://cdne-dcxprod-sitecore.azureedge.net/-/media/files/oru/documents/energy-future/ev-make-ready-program/implementation-plan.pdf?rev=a7de7a26015c44d0b0fba5aeeb5e17f4&amp;hash=4DC9AD3E0CE48BC1359426F96917A153" TargetMode="External"/><Relationship Id="rId143" Type="http://schemas.openxmlformats.org/officeDocument/2006/relationships/hyperlink" Target="https://alameda.upgrade.guide/recommendations/print/4973/?c=alameda" TargetMode="External"/><Relationship Id="rId350" Type="http://schemas.openxmlformats.org/officeDocument/2006/relationships/hyperlink" Target="https://www.oregon.gov/deq/aq/programs/Pages/VW-Diesel-Settlement.aspx" TargetMode="External"/><Relationship Id="rId588" Type="http://schemas.openxmlformats.org/officeDocument/2006/relationships/hyperlink" Target="https://3cenergy.org/rebates/electric-bus-program/" TargetMode="External"/><Relationship Id="rId9" Type="http://schemas.openxmlformats.org/officeDocument/2006/relationships/hyperlink" Target="https://www.dominionenergy.com/our-stories/electric-school-buses" TargetMode="External"/><Relationship Id="rId210" Type="http://schemas.openxmlformats.org/officeDocument/2006/relationships/hyperlink" Target="https://www.srpnet.com/assets/srpnet/pdf/energy-savings-rebates/business/rebates/bev-charging-rebates-fact-sheet.pdf" TargetMode="External"/><Relationship Id="rId448" Type="http://schemas.openxmlformats.org/officeDocument/2006/relationships/hyperlink" Target="https://images.go.peco-energy.com/Web/EXEPECO/%7B4f0bb9e7-30a9-4516-a8bc-80cd5fd35b46%7D_PECO_L2_Commercial_EV_Program_Handbook.pdf" TargetMode="External"/><Relationship Id="rId655" Type="http://schemas.openxmlformats.org/officeDocument/2006/relationships/hyperlink" Target="https://www.smeco.coop/services/electric-vehicles/smeco-ev-recharge/" TargetMode="External"/><Relationship Id="rId294" Type="http://schemas.openxmlformats.org/officeDocument/2006/relationships/hyperlink" Target="https://www.mass.gov/how-to/apply-for-massevip-multi-unit-dwelling-educational-campus-charging-incentives" TargetMode="External"/><Relationship Id="rId308" Type="http://schemas.openxmlformats.org/officeDocument/2006/relationships/hyperlink" Target="https://www.connexusenergy.com/save-money-and-energy/programs-rebates/electric-vehicles" TargetMode="External"/><Relationship Id="rId515" Type="http://schemas.openxmlformats.org/officeDocument/2006/relationships/hyperlink" Target="https://www.azleg.gov/arsDetail/?title=15" TargetMode="External"/><Relationship Id="rId89" Type="http://schemas.openxmlformats.org/officeDocument/2006/relationships/hyperlink" Target="https://afdc.energy.gov/laws/12320" TargetMode="External"/><Relationship Id="rId154" Type="http://schemas.openxmlformats.org/officeDocument/2006/relationships/hyperlink" Target="https://www.nationalgridus.com/media/pdfs/resi-ways-to-save/cm7175-ev-prescriptive_ma_fillable.pdf" TargetMode="External"/><Relationship Id="rId361" Type="http://schemas.openxmlformats.org/officeDocument/2006/relationships/hyperlink" Target="https://vppsa.com/2022-electric-vehicle-charging-station-rebate/" TargetMode="External"/><Relationship Id="rId599" Type="http://schemas.openxmlformats.org/officeDocument/2006/relationships/hyperlink" Target="https://www.nationalgridus.com/ev-fleet-hub/Get-Started/Fleet-Advisory-Services-Program" TargetMode="External"/><Relationship Id="rId459" Type="http://schemas.openxmlformats.org/officeDocument/2006/relationships/hyperlink" Target="https://www.pca.state.mn.us/air-water-land-climate/electric-and-cleaner-school-buses" TargetMode="External"/><Relationship Id="rId666" Type="http://schemas.openxmlformats.org/officeDocument/2006/relationships/hyperlink" Target="https://cleanmobilityoptions.org/na-application-process/" TargetMode="External"/><Relationship Id="rId16" Type="http://schemas.openxmlformats.org/officeDocument/2006/relationships/hyperlink" Target="https://view.officeapps.live.com/op/view.aspx?src=https%3A%2F%2Fwww.pacificpower.net%2Fcontent%2Fdam%2Fpcorp%2Fdocuments%2Fen%2Fpacificpower%2Fsavings-energy-choices%2Felectric-vehicles%2FEV_Charging_Grant_Application_2021_Q1.docx&amp;wdOrigin=BROWSELINK" TargetMode="External"/><Relationship Id="rId221" Type="http://schemas.openxmlformats.org/officeDocument/2006/relationships/hyperlink" Target="https://www.eastcentralenergy.com/electric-vehicles" TargetMode="External"/><Relationship Id="rId319" Type="http://schemas.openxmlformats.org/officeDocument/2006/relationships/hyperlink" Target="https://www.directefficiency.com/cpi-rebates/" TargetMode="External"/><Relationship Id="rId526" Type="http://schemas.openxmlformats.org/officeDocument/2006/relationships/hyperlink" Target="https://afdc.energy.gov/laws/13063" TargetMode="External"/><Relationship Id="rId165" Type="http://schemas.openxmlformats.org/officeDocument/2006/relationships/hyperlink" Target="https://www.blackhillsenergy.com/efficiency-and-savings/ready-ev" TargetMode="External"/><Relationship Id="rId372" Type="http://schemas.openxmlformats.org/officeDocument/2006/relationships/hyperlink" Target="https://www.nyserda.ny.gov/All-Programs/Clean-Transportation-Program" TargetMode="External"/><Relationship Id="rId677" Type="http://schemas.openxmlformats.org/officeDocument/2006/relationships/hyperlink" Target="https://www.deq.ok.gov/wp-content/uploads/air-division/VW_ChargeOK_Round_2_grant_solicitation.pdf" TargetMode="External"/><Relationship Id="rId232" Type="http://schemas.openxmlformats.org/officeDocument/2006/relationships/hyperlink" Target="https://ww2.valleyair.org/media/zf0pmzen/zero-emission-school-bus-program-presentation.pdf" TargetMode="External"/><Relationship Id="rId27" Type="http://schemas.openxmlformats.org/officeDocument/2006/relationships/hyperlink" Target="https://www.cvecoop.com/PDFs/RebateForms/2022/2022IncentiveFormEVChargersCVEC-Revised" TargetMode="External"/><Relationship Id="rId537" Type="http://schemas.openxmlformats.org/officeDocument/2006/relationships/hyperlink" Target="https://www.blackhillsenergy.com/commercial-electric-vehicle-charging-rebate" TargetMode="External"/><Relationship Id="rId80" Type="http://schemas.openxmlformats.org/officeDocument/2006/relationships/hyperlink" Target="https://documents.deq.utah.gov/air-quality/clean-fuels/tax-credit/DAQ-2018-008465.pdf" TargetMode="External"/><Relationship Id="rId176" Type="http://schemas.openxmlformats.org/officeDocument/2006/relationships/hyperlink" Target="https://www.alabamapower.com/content/dam/alabama-power/pdfs-docs/Rates/BEVT.pdf" TargetMode="External"/><Relationship Id="rId383" Type="http://schemas.openxmlformats.org/officeDocument/2006/relationships/hyperlink" Target="https://www.dec.ny.gov/chemical/109784.html" TargetMode="External"/><Relationship Id="rId590" Type="http://schemas.openxmlformats.org/officeDocument/2006/relationships/hyperlink" Target="https://www.firelandsec.com/electric-vehicle-charger-rebates" TargetMode="External"/><Relationship Id="rId604" Type="http://schemas.openxmlformats.org/officeDocument/2006/relationships/hyperlink" Target="https://scdhec.gov/sites/default/files/media/document/BAQ_DERA_2022RFP.pdf" TargetMode="External"/><Relationship Id="rId243" Type="http://schemas.openxmlformats.org/officeDocument/2006/relationships/hyperlink" Target="https://siea.com/wp-content/uploads/2022/03/EvChargerRebateFlyer_2023.pdf" TargetMode="External"/><Relationship Id="rId450" Type="http://schemas.openxmlformats.org/officeDocument/2006/relationships/hyperlink" Target="https://www.transit.dot.gov/funding/grants/public-transportation-innovation-5312" TargetMode="External"/><Relationship Id="rId688" Type="http://schemas.openxmlformats.org/officeDocument/2006/relationships/hyperlink" Target="https://afdc.energy.gov/laws/12329" TargetMode="External"/><Relationship Id="rId38" Type="http://schemas.openxmlformats.org/officeDocument/2006/relationships/hyperlink" Target="https://norwichpublicutilities.com/residential/electric-vehicle-charging-rebate-program/" TargetMode="External"/><Relationship Id="rId103" Type="http://schemas.openxmlformats.org/officeDocument/2006/relationships/hyperlink" Target="https://www.aqmd.gov/home/technology/reports" TargetMode="External"/><Relationship Id="rId310" Type="http://schemas.openxmlformats.org/officeDocument/2006/relationships/hyperlink" Target="https://www.pacificpower.net/content/dam/pcorp/documents/en/pacificpower/savings-energy-choices/electric-vehicles/OR_EV_Grant_Matching_Support_Application.pdf" TargetMode="External"/><Relationship Id="rId548" Type="http://schemas.openxmlformats.org/officeDocument/2006/relationships/hyperlink" Target="https://www.fhwa.dot.gov/environment/cfi/cfi_webinar_2023-2-21.pdf" TargetMode="External"/><Relationship Id="rId91" Type="http://schemas.openxmlformats.org/officeDocument/2006/relationships/hyperlink" Target="https://afdc.energy.gov/laws/392" TargetMode="External"/><Relationship Id="rId187" Type="http://schemas.openxmlformats.org/officeDocument/2006/relationships/hyperlink" Target="https://www.pge.com/pge_global/common/pdfs/solar-and-vehicles/your-options/clean-vehicles/charging-stations/ev-fleet-program/public-school-ev-fleet-program-overview.pdf" TargetMode="External"/><Relationship Id="rId394" Type="http://schemas.openxmlformats.org/officeDocument/2006/relationships/hyperlink" Target="https://dte-efleets.powerclerk.com/MvcAccount/Login" TargetMode="External"/><Relationship Id="rId408" Type="http://schemas.openxmlformats.org/officeDocument/2006/relationships/hyperlink" Target="https://energy.maryland.gov/transportation/Documents/FY22%20EVSE%20Rebate%20Program%20Guidelines.docx.pdf" TargetMode="External"/><Relationship Id="rId615" Type="http://schemas.openxmlformats.org/officeDocument/2006/relationships/hyperlink" Target="https://afdc.energy.gov/laws/13005" TargetMode="External"/><Relationship Id="rId254" Type="http://schemas.openxmlformats.org/officeDocument/2006/relationships/hyperlink" Target="https://eda.gov/files/arpa/webinars/Indigenous-Communities-webinar-slides.pdf" TargetMode="External"/><Relationship Id="rId699" Type="http://schemas.openxmlformats.org/officeDocument/2006/relationships/hyperlink" Target="https://www.evergy.com/ways-to-save/incentives-link/ev-charging-rebates/fleet-electrification" TargetMode="External"/><Relationship Id="rId49" Type="http://schemas.openxmlformats.org/officeDocument/2006/relationships/hyperlink" Target="https://www.consumersenergy.com/residential/programs-and-services/electric-vehicles/powermidrive?utm_campaign=powermidrive&amp;utm_source=powermidrive&amp;utm_medium=vanity-url&amp;utm_content=powermidrive" TargetMode="External"/><Relationship Id="rId114" Type="http://schemas.openxmlformats.org/officeDocument/2006/relationships/hyperlink" Target="https://californiahvip.org/" TargetMode="External"/><Relationship Id="rId461" Type="http://schemas.openxmlformats.org/officeDocument/2006/relationships/hyperlink" Target="https://www.in.gov/idem/airquality/files/vw_trust_decree_apndx_d2.pdf" TargetMode="External"/><Relationship Id="rId559" Type="http://schemas.openxmlformats.org/officeDocument/2006/relationships/hyperlink" Target="https://dep.nj.gov/stopthesoot/vehicle-electrification-projects/" TargetMode="External"/><Relationship Id="rId198" Type="http://schemas.openxmlformats.org/officeDocument/2006/relationships/hyperlink" Target="https://www.epa.gov/environmentaljustice/environmental-justice-small-grants-program" TargetMode="External"/><Relationship Id="rId321" Type="http://schemas.openxmlformats.org/officeDocument/2006/relationships/hyperlink" Target="https://www.dep.pa.gov/Citizens/GrantsLoansRebates/Alternative-Fuels-Incentive-Grant/Pages/default.aspx" TargetMode="External"/><Relationship Id="rId419" Type="http://schemas.openxmlformats.org/officeDocument/2006/relationships/hyperlink" Target="https://www.indianamichiganpower.com/lib/docs/ratesandtariffs/Indiana/IMINTB19-07-29-2022.pdf" TargetMode="External"/><Relationship Id="rId626" Type="http://schemas.openxmlformats.org/officeDocument/2006/relationships/hyperlink" Target="https://www.duke-energy.com/energy-education/electric-vehicles/business/contact-us?_gl=1*1sejpbx*_ga*NDkyMTYxOTIuMTY3NjkyMDEyNg..*_ga_HB58MJRNTY*MTY3Njk4ODg2Mi44LjEuMTY3Njk4OTA4OC4wLjAuMA..&amp;_ga=2.250806406.1441956738.1676920127-49216192.1676920126" TargetMode="External"/><Relationship Id="rId265" Type="http://schemas.openxmlformats.org/officeDocument/2006/relationships/hyperlink" Target="https://www2.illinois.gov/epa/topics/air-quality/driving-a-cleaner-illinois/Pages/default.aspx" TargetMode="External"/><Relationship Id="rId472" Type="http://schemas.openxmlformats.org/officeDocument/2006/relationships/hyperlink" Target="https://afdc.energy.gov/laws/1283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pge.com/en_US/residential/rate-plans/rate-plan-options/electric-vehicle-base-plan/electric-vehicle-base-plan.page" TargetMode="External"/><Relationship Id="rId7" Type="http://schemas.openxmlformats.org/officeDocument/2006/relationships/comments" Target="../comments1.xml"/><Relationship Id="rId2" Type="http://schemas.openxmlformats.org/officeDocument/2006/relationships/hyperlink" Target="https://nam04.safelinks.protection.outlook.com/?url=https%3A%2F%2Fhudsoncountyview.com%2Fmukherji-bill-to-establish-loan-program-for-school-districts-to-acquire-electric-school-buses-advances%2F&amp;data=04%7C01%7CMichelle.Levinson%40wri.org%7C97c1c5c14c0d40b34dd108d9a53fea37%7C476bac1f36b24ad98699cda6bad1f862%7C0%7C0%7C637722516198651560%7CUnknown%7CTWFpbGZsb3d8eyJWIjoiMC4wLjAwMDAiLCJQIjoiV2luMzIiLCJBTiI6Ik1haWwiLCJXVCI6Mn0%3D%7C1000&amp;sdata=wGs05RQIipHLTd4RBmBjSSGpkX4ZOBzWffAwphjFL%2Bk%3D&amp;reserved=0" TargetMode="External"/><Relationship Id="rId1" Type="http://schemas.openxmlformats.org/officeDocument/2006/relationships/hyperlink" Target="http://codes.ohio.gov/|http:/www.legislature.state.oh.us/" TargetMode="External"/><Relationship Id="rId6" Type="http://schemas.openxmlformats.org/officeDocument/2006/relationships/vmlDrawing" Target="../drawings/vmlDrawing2.vml"/><Relationship Id="rId5" Type="http://schemas.openxmlformats.org/officeDocument/2006/relationships/printerSettings" Target="../printerSettings/printerSettings6.bin"/><Relationship Id="rId4" Type="http://schemas.openxmlformats.org/officeDocument/2006/relationships/hyperlink" Target="https://portlandgeneral.com/about/info/pricing-plans/time-of-use/time-of-use-pricing-ho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3026-44E9-4BC5-AFBB-58C424774556}">
  <dimension ref="A1:C31"/>
  <sheetViews>
    <sheetView topLeftCell="A5" workbookViewId="0">
      <selection activeCell="B13" sqref="B13"/>
    </sheetView>
  </sheetViews>
  <sheetFormatPr defaultColWidth="8.85546875" defaultRowHeight="14.45"/>
  <cols>
    <col min="2" max="2" width="112.42578125" style="9" customWidth="1"/>
  </cols>
  <sheetData>
    <row r="1" spans="1:3">
      <c r="A1" s="25"/>
      <c r="B1" s="26"/>
      <c r="C1" s="27"/>
    </row>
    <row r="2" spans="1:3">
      <c r="A2" s="28"/>
      <c r="B2" s="29"/>
      <c r="C2" s="30"/>
    </row>
    <row r="3" spans="1:3">
      <c r="A3" s="28"/>
      <c r="B3" s="29"/>
      <c r="C3" s="30"/>
    </row>
    <row r="4" spans="1:3">
      <c r="A4" s="28"/>
      <c r="B4" s="29"/>
      <c r="C4" s="30"/>
    </row>
    <row r="5" spans="1:3">
      <c r="A5" s="28"/>
      <c r="B5" s="29"/>
      <c r="C5" s="30"/>
    </row>
    <row r="6" spans="1:3">
      <c r="A6" s="28"/>
      <c r="B6" s="29"/>
      <c r="C6" s="30"/>
    </row>
    <row r="7" spans="1:3">
      <c r="A7" s="28"/>
      <c r="B7" s="29"/>
      <c r="C7" s="30"/>
    </row>
    <row r="8" spans="1:3">
      <c r="A8" s="28"/>
      <c r="B8" s="29"/>
      <c r="C8" s="30"/>
    </row>
    <row r="9" spans="1:3" ht="15.6">
      <c r="A9" s="28"/>
      <c r="B9" s="31" t="s">
        <v>0</v>
      </c>
      <c r="C9" s="30"/>
    </row>
    <row r="10" spans="1:3">
      <c r="A10" s="28"/>
      <c r="B10" s="29"/>
      <c r="C10" s="30"/>
    </row>
    <row r="11" spans="1:3">
      <c r="A11" s="28"/>
      <c r="B11" s="29" t="s">
        <v>1</v>
      </c>
      <c r="C11" s="30"/>
    </row>
    <row r="12" spans="1:3" ht="15">
      <c r="A12" s="28"/>
      <c r="B12" s="29" t="s">
        <v>2</v>
      </c>
      <c r="C12" s="30"/>
    </row>
    <row r="13" spans="1:3" ht="15">
      <c r="A13" s="28"/>
      <c r="B13" s="29"/>
      <c r="C13" s="30"/>
    </row>
    <row r="14" spans="1:3">
      <c r="A14" s="28"/>
      <c r="C14" s="30"/>
    </row>
    <row r="15" spans="1:3">
      <c r="A15" s="28"/>
      <c r="B15" s="67" t="s">
        <v>3</v>
      </c>
      <c r="C15" s="30"/>
    </row>
    <row r="16" spans="1:3">
      <c r="A16" s="28"/>
      <c r="B16" s="29" t="s">
        <v>4</v>
      </c>
      <c r="C16" s="30"/>
    </row>
    <row r="17" spans="1:3">
      <c r="A17" s="28"/>
      <c r="B17" s="53" t="s">
        <v>5</v>
      </c>
      <c r="C17" s="30"/>
    </row>
    <row r="18" spans="1:3">
      <c r="A18" s="28"/>
      <c r="B18" s="53" t="s">
        <v>6</v>
      </c>
      <c r="C18" s="30"/>
    </row>
    <row r="19" spans="1:3">
      <c r="A19" s="28"/>
      <c r="B19" s="53" t="s">
        <v>7</v>
      </c>
      <c r="C19" s="30"/>
    </row>
    <row r="20" spans="1:3" ht="29.1">
      <c r="A20" s="28"/>
      <c r="B20" s="67" t="s">
        <v>8</v>
      </c>
      <c r="C20" s="30"/>
    </row>
    <row r="21" spans="1:3">
      <c r="A21" s="28"/>
      <c r="B21" s="35" t="s">
        <v>9</v>
      </c>
      <c r="C21" s="30"/>
    </row>
    <row r="22" spans="1:3">
      <c r="A22" s="28"/>
      <c r="B22" s="35" t="s">
        <v>10</v>
      </c>
      <c r="C22" s="30"/>
    </row>
    <row r="23" spans="1:3">
      <c r="A23" s="28"/>
      <c r="B23" s="35" t="s">
        <v>11</v>
      </c>
      <c r="C23" s="30"/>
    </row>
    <row r="24" spans="1:3">
      <c r="A24" s="28"/>
      <c r="B24" s="35" t="s">
        <v>12</v>
      </c>
      <c r="C24" s="30"/>
    </row>
    <row r="25" spans="1:3">
      <c r="A25" s="28"/>
      <c r="B25" s="35" t="s">
        <v>13</v>
      </c>
      <c r="C25" s="30"/>
    </row>
    <row r="26" spans="1:3">
      <c r="A26" s="28"/>
      <c r="B26" s="35" t="s">
        <v>14</v>
      </c>
      <c r="C26" s="30"/>
    </row>
    <row r="27" spans="1:3" ht="43.5">
      <c r="A27" s="28"/>
      <c r="B27" s="67" t="s">
        <v>15</v>
      </c>
      <c r="C27" s="30"/>
    </row>
    <row r="28" spans="1:3">
      <c r="A28" s="28"/>
      <c r="B28" s="29"/>
      <c r="C28" s="30"/>
    </row>
    <row r="29" spans="1:3" ht="29.1">
      <c r="A29" s="28"/>
      <c r="B29" s="29" t="s">
        <v>16</v>
      </c>
      <c r="C29" s="30"/>
    </row>
    <row r="30" spans="1:3">
      <c r="A30" s="28"/>
      <c r="B30" s="29"/>
      <c r="C30" s="30"/>
    </row>
    <row r="31" spans="1:3">
      <c r="A31" s="32"/>
      <c r="B31" s="33"/>
      <c r="C31" s="34"/>
    </row>
  </sheetData>
  <hyperlinks>
    <hyperlink ref="B21" r:id="rId1" xr:uid="{9285C62C-59E2-4C24-A5B4-DCEA80D14E9E}"/>
    <hyperlink ref="B22" r:id="rId2" xr:uid="{9D5CE567-D4F3-408B-AE99-81ACA00CE9F4}"/>
    <hyperlink ref="B23" r:id="rId3" display="U.S. Department of Transportation Funding and Financing Resource" xr:uid="{3261DD87-8817-46C9-8195-02F35AC19599}"/>
    <hyperlink ref="B24" r:id="rId4" display="Electrification Coalition EV Resource" xr:uid="{4FFE1048-F1BE-46C7-900E-091B18E984A7}"/>
    <hyperlink ref="B26" r:id="rId5" display="The White House's Building and Better America Report" xr:uid="{DDFD68F0-ED97-470F-B0D9-7A075443CAAF}"/>
    <hyperlink ref="B25" r:id="rId6" xr:uid="{72DCEA76-E30B-4502-ADE1-54477C2D3129}"/>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D2290-ED79-4F82-8832-EC6801B0AE18}">
  <sheetPr codeName="Sheet3"/>
  <dimension ref="A1:U63"/>
  <sheetViews>
    <sheetView tabSelected="1" zoomScale="90" zoomScaleNormal="90" workbookViewId="0">
      <pane ySplit="1" topLeftCell="I2" activePane="bottomLeft" state="frozen"/>
      <selection pane="bottomLeft" activeCell="E15" sqref="E15"/>
    </sheetView>
  </sheetViews>
  <sheetFormatPr defaultColWidth="30.42578125" defaultRowHeight="15" customHeight="1"/>
  <cols>
    <col min="11" max="11" width="35.85546875" customWidth="1"/>
  </cols>
  <sheetData>
    <row r="1" spans="1:21" s="166" customFormat="1">
      <c r="A1" s="166" t="s">
        <v>17</v>
      </c>
      <c r="B1" s="166" t="s">
        <v>18</v>
      </c>
      <c r="C1" s="166" t="s">
        <v>19</v>
      </c>
      <c r="D1" s="166" t="s">
        <v>20</v>
      </c>
      <c r="E1" s="166" t="s">
        <v>21</v>
      </c>
      <c r="F1" s="166" t="s">
        <v>22</v>
      </c>
      <c r="G1" s="166" t="s">
        <v>23</v>
      </c>
      <c r="H1" s="166" t="s">
        <v>24</v>
      </c>
      <c r="I1" s="166" t="s">
        <v>25</v>
      </c>
      <c r="J1" s="166" t="s">
        <v>26</v>
      </c>
      <c r="K1" s="166" t="s">
        <v>27</v>
      </c>
      <c r="L1" s="166" t="s">
        <v>28</v>
      </c>
      <c r="M1" s="166" t="s">
        <v>29</v>
      </c>
      <c r="N1" s="166" t="s">
        <v>30</v>
      </c>
      <c r="O1" s="166" t="s">
        <v>31</v>
      </c>
      <c r="P1" s="166" t="s">
        <v>32</v>
      </c>
      <c r="Q1" s="166" t="s">
        <v>33</v>
      </c>
      <c r="R1" s="166" t="s">
        <v>34</v>
      </c>
      <c r="S1" s="166" t="s">
        <v>35</v>
      </c>
      <c r="T1" s="166" t="s">
        <v>36</v>
      </c>
      <c r="U1" s="166" t="s">
        <v>37</v>
      </c>
    </row>
    <row r="2" spans="1:21" s="51" customFormat="1" ht="159.75" customHeight="1">
      <c r="A2" s="51" t="s">
        <v>38</v>
      </c>
      <c r="B2" s="170" t="s">
        <v>39</v>
      </c>
      <c r="C2" s="50" t="s">
        <v>40</v>
      </c>
      <c r="D2" s="50" t="s">
        <v>41</v>
      </c>
      <c r="E2" s="50" t="s">
        <v>42</v>
      </c>
      <c r="F2" s="50" t="s">
        <v>43</v>
      </c>
      <c r="G2" s="50" t="s">
        <v>44</v>
      </c>
      <c r="H2" s="50" t="s">
        <v>45</v>
      </c>
      <c r="I2" s="50" t="s">
        <v>46</v>
      </c>
      <c r="J2" s="50" t="s">
        <v>47</v>
      </c>
      <c r="K2" s="50" t="s">
        <v>48</v>
      </c>
      <c r="L2" s="50" t="s">
        <v>49</v>
      </c>
      <c r="M2" s="50" t="s">
        <v>50</v>
      </c>
      <c r="N2" s="50" t="s">
        <v>51</v>
      </c>
      <c r="O2" s="50" t="s">
        <v>52</v>
      </c>
      <c r="P2" s="50" t="s">
        <v>53</v>
      </c>
      <c r="Q2" s="50" t="s">
        <v>54</v>
      </c>
      <c r="R2" s="50" t="s">
        <v>55</v>
      </c>
      <c r="S2" s="52" t="s">
        <v>56</v>
      </c>
      <c r="T2" s="52" t="s">
        <v>56</v>
      </c>
      <c r="U2" s="52" t="s">
        <v>56</v>
      </c>
    </row>
    <row r="3" spans="1:21">
      <c r="B3" t="s">
        <v>57</v>
      </c>
      <c r="C3" t="s">
        <v>58</v>
      </c>
      <c r="D3" t="s">
        <v>59</v>
      </c>
      <c r="E3" t="s">
        <v>60</v>
      </c>
      <c r="F3" t="s">
        <v>61</v>
      </c>
      <c r="G3" t="s">
        <v>62</v>
      </c>
      <c r="H3" t="s">
        <v>63</v>
      </c>
      <c r="I3" t="s">
        <v>64</v>
      </c>
      <c r="J3" t="s">
        <v>65</v>
      </c>
      <c r="K3" t="s">
        <v>66</v>
      </c>
      <c r="L3" t="s">
        <v>67</v>
      </c>
      <c r="M3" t="s">
        <v>68</v>
      </c>
      <c r="N3" t="s">
        <v>69</v>
      </c>
      <c r="O3" t="s">
        <v>70</v>
      </c>
      <c r="P3" t="s">
        <v>71</v>
      </c>
      <c r="Q3" t="s">
        <v>58</v>
      </c>
      <c r="R3" t="s">
        <v>58</v>
      </c>
      <c r="S3" t="s">
        <v>58</v>
      </c>
      <c r="T3" t="s">
        <v>58</v>
      </c>
      <c r="U3" t="s">
        <v>58</v>
      </c>
    </row>
    <row r="4" spans="1:21">
      <c r="B4" t="s">
        <v>72</v>
      </c>
      <c r="D4" t="s">
        <v>73</v>
      </c>
      <c r="E4" t="s">
        <v>74</v>
      </c>
      <c r="F4" t="s">
        <v>75</v>
      </c>
      <c r="G4" t="s">
        <v>76</v>
      </c>
      <c r="H4" t="s">
        <v>77</v>
      </c>
      <c r="I4" t="s">
        <v>78</v>
      </c>
      <c r="J4" t="s">
        <v>79</v>
      </c>
      <c r="K4" t="s">
        <v>80</v>
      </c>
      <c r="L4" t="s">
        <v>81</v>
      </c>
      <c r="M4" t="s">
        <v>82</v>
      </c>
      <c r="N4" t="s">
        <v>83</v>
      </c>
      <c r="O4" t="s">
        <v>84</v>
      </c>
      <c r="P4" t="s">
        <v>85</v>
      </c>
    </row>
    <row r="5" spans="1:21">
      <c r="B5" t="s">
        <v>86</v>
      </c>
      <c r="D5" t="s">
        <v>87</v>
      </c>
      <c r="E5" t="s">
        <v>88</v>
      </c>
      <c r="F5" t="s">
        <v>89</v>
      </c>
      <c r="G5" t="s">
        <v>90</v>
      </c>
      <c r="H5" t="s">
        <v>91</v>
      </c>
      <c r="I5" t="s">
        <v>92</v>
      </c>
      <c r="J5" t="s">
        <v>93</v>
      </c>
      <c r="K5" t="s">
        <v>94</v>
      </c>
      <c r="L5" t="s">
        <v>95</v>
      </c>
      <c r="M5" t="s">
        <v>96</v>
      </c>
      <c r="O5" t="s">
        <v>97</v>
      </c>
      <c r="P5" t="s">
        <v>98</v>
      </c>
    </row>
    <row r="6" spans="1:21">
      <c r="E6" t="s">
        <v>99</v>
      </c>
      <c r="F6" t="s">
        <v>100</v>
      </c>
      <c r="G6" t="s">
        <v>101</v>
      </c>
      <c r="H6" t="s">
        <v>65</v>
      </c>
      <c r="I6" t="s">
        <v>102</v>
      </c>
      <c r="K6" t="s">
        <v>103</v>
      </c>
      <c r="L6" t="s">
        <v>104</v>
      </c>
      <c r="M6" t="s">
        <v>105</v>
      </c>
      <c r="O6" t="s">
        <v>106</v>
      </c>
    </row>
    <row r="7" spans="1:21">
      <c r="E7" t="s">
        <v>107</v>
      </c>
      <c r="F7" t="s">
        <v>108</v>
      </c>
      <c r="G7" t="s">
        <v>109</v>
      </c>
      <c r="I7" t="s">
        <v>110</v>
      </c>
      <c r="K7" t="s">
        <v>111</v>
      </c>
      <c r="M7" t="s">
        <v>112</v>
      </c>
      <c r="O7" t="s">
        <v>113</v>
      </c>
    </row>
    <row r="8" spans="1:21">
      <c r="E8" t="s">
        <v>114</v>
      </c>
      <c r="F8" t="s">
        <v>115</v>
      </c>
      <c r="G8" t="s">
        <v>116</v>
      </c>
      <c r="I8" t="s">
        <v>117</v>
      </c>
      <c r="K8" t="s">
        <v>87</v>
      </c>
      <c r="M8" t="s">
        <v>118</v>
      </c>
      <c r="O8" t="s">
        <v>119</v>
      </c>
    </row>
    <row r="9" spans="1:21">
      <c r="E9" t="s">
        <v>120</v>
      </c>
      <c r="F9" t="s">
        <v>121</v>
      </c>
      <c r="G9" t="s">
        <v>122</v>
      </c>
      <c r="I9" t="s">
        <v>123</v>
      </c>
      <c r="K9" t="s">
        <v>124</v>
      </c>
      <c r="M9" t="s">
        <v>125</v>
      </c>
      <c r="O9" t="s">
        <v>126</v>
      </c>
    </row>
    <row r="10" spans="1:21">
      <c r="E10" t="s">
        <v>127</v>
      </c>
      <c r="F10" t="s">
        <v>128</v>
      </c>
      <c r="G10" t="s">
        <v>129</v>
      </c>
      <c r="I10" t="s">
        <v>130</v>
      </c>
      <c r="K10" t="s">
        <v>131</v>
      </c>
      <c r="M10" t="s">
        <v>132</v>
      </c>
      <c r="O10" t="s">
        <v>133</v>
      </c>
    </row>
    <row r="11" spans="1:21">
      <c r="E11" t="s">
        <v>134</v>
      </c>
      <c r="F11" t="s">
        <v>135</v>
      </c>
      <c r="G11" t="s">
        <v>136</v>
      </c>
      <c r="I11" t="s">
        <v>137</v>
      </c>
      <c r="K11" t="s">
        <v>138</v>
      </c>
      <c r="O11" t="s">
        <v>87</v>
      </c>
    </row>
    <row r="12" spans="1:21">
      <c r="E12" t="s">
        <v>139</v>
      </c>
      <c r="F12" t="s">
        <v>140</v>
      </c>
      <c r="G12" t="s">
        <v>141</v>
      </c>
      <c r="I12" t="s">
        <v>142</v>
      </c>
      <c r="K12" t="s">
        <v>143</v>
      </c>
      <c r="O12" t="s">
        <v>144</v>
      </c>
    </row>
    <row r="13" spans="1:21">
      <c r="E13" t="s">
        <v>145</v>
      </c>
      <c r="F13" t="s">
        <v>146</v>
      </c>
      <c r="G13" t="s">
        <v>147</v>
      </c>
      <c r="I13" t="s">
        <v>148</v>
      </c>
      <c r="K13" t="s">
        <v>149</v>
      </c>
    </row>
    <row r="14" spans="1:21">
      <c r="E14" t="s">
        <v>150</v>
      </c>
      <c r="G14" t="s">
        <v>151</v>
      </c>
      <c r="I14" t="s">
        <v>152</v>
      </c>
    </row>
    <row r="15" spans="1:21">
      <c r="E15" t="s">
        <v>153</v>
      </c>
      <c r="G15" t="s">
        <v>154</v>
      </c>
      <c r="I15" t="s">
        <v>155</v>
      </c>
    </row>
    <row r="16" spans="1:21">
      <c r="G16" t="s">
        <v>156</v>
      </c>
      <c r="I16" t="s">
        <v>157</v>
      </c>
    </row>
    <row r="17" spans="7:9">
      <c r="G17" t="s">
        <v>158</v>
      </c>
      <c r="I17" t="s">
        <v>65</v>
      </c>
    </row>
    <row r="18" spans="7:9">
      <c r="G18" t="s">
        <v>159</v>
      </c>
    </row>
    <row r="19" spans="7:9">
      <c r="G19" t="s">
        <v>160</v>
      </c>
    </row>
    <row r="20" spans="7:9">
      <c r="G20" t="s">
        <v>161</v>
      </c>
    </row>
    <row r="21" spans="7:9">
      <c r="G21" t="s">
        <v>162</v>
      </c>
    </row>
    <row r="22" spans="7:9">
      <c r="G22" t="s">
        <v>163</v>
      </c>
    </row>
    <row r="23" spans="7:9">
      <c r="G23" t="s">
        <v>164</v>
      </c>
    </row>
    <row r="24" spans="7:9">
      <c r="G24" t="s">
        <v>165</v>
      </c>
    </row>
    <row r="25" spans="7:9">
      <c r="G25" t="s">
        <v>166</v>
      </c>
    </row>
    <row r="26" spans="7:9">
      <c r="G26" t="s">
        <v>167</v>
      </c>
    </row>
    <row r="27" spans="7:9">
      <c r="G27" t="s">
        <v>168</v>
      </c>
    </row>
    <row r="28" spans="7:9">
      <c r="G28" t="s">
        <v>169</v>
      </c>
    </row>
    <row r="29" spans="7:9">
      <c r="G29" t="s">
        <v>170</v>
      </c>
    </row>
    <row r="30" spans="7:9">
      <c r="G30" t="s">
        <v>171</v>
      </c>
    </row>
    <row r="31" spans="7:9">
      <c r="G31" t="s">
        <v>172</v>
      </c>
    </row>
    <row r="32" spans="7:9">
      <c r="G32" t="s">
        <v>173</v>
      </c>
    </row>
    <row r="33" spans="7:7">
      <c r="G33" t="s">
        <v>174</v>
      </c>
    </row>
    <row r="34" spans="7:7">
      <c r="G34" t="s">
        <v>175</v>
      </c>
    </row>
    <row r="35" spans="7:7">
      <c r="G35" t="s">
        <v>176</v>
      </c>
    </row>
    <row r="36" spans="7:7">
      <c r="G36" t="s">
        <v>177</v>
      </c>
    </row>
    <row r="37" spans="7:7">
      <c r="G37" t="s">
        <v>178</v>
      </c>
    </row>
    <row r="38" spans="7:7">
      <c r="G38" t="s">
        <v>179</v>
      </c>
    </row>
    <row r="39" spans="7:7">
      <c r="G39" t="s">
        <v>180</v>
      </c>
    </row>
    <row r="40" spans="7:7">
      <c r="G40" t="s">
        <v>181</v>
      </c>
    </row>
    <row r="41" spans="7:7">
      <c r="G41" t="s">
        <v>182</v>
      </c>
    </row>
    <row r="42" spans="7:7">
      <c r="G42" t="s">
        <v>183</v>
      </c>
    </row>
    <row r="43" spans="7:7">
      <c r="G43" t="s">
        <v>184</v>
      </c>
    </row>
    <row r="44" spans="7:7">
      <c r="G44" t="s">
        <v>185</v>
      </c>
    </row>
    <row r="45" spans="7:7">
      <c r="G45" t="s">
        <v>186</v>
      </c>
    </row>
    <row r="46" spans="7:7">
      <c r="G46" t="s">
        <v>187</v>
      </c>
    </row>
    <row r="47" spans="7:7">
      <c r="G47" t="s">
        <v>188</v>
      </c>
    </row>
    <row r="48" spans="7:7">
      <c r="G48" t="s">
        <v>189</v>
      </c>
    </row>
    <row r="49" spans="7:7">
      <c r="G49" t="s">
        <v>190</v>
      </c>
    </row>
    <row r="50" spans="7:7">
      <c r="G50" t="s">
        <v>191</v>
      </c>
    </row>
    <row r="51" spans="7:7">
      <c r="G51" t="s">
        <v>192</v>
      </c>
    </row>
    <row r="52" spans="7:7">
      <c r="G52" t="s">
        <v>193</v>
      </c>
    </row>
    <row r="53" spans="7:7">
      <c r="G53" t="s">
        <v>194</v>
      </c>
    </row>
    <row r="54" spans="7:7">
      <c r="G54" t="s">
        <v>195</v>
      </c>
    </row>
    <row r="55" spans="7:7">
      <c r="G55" t="s">
        <v>196</v>
      </c>
    </row>
    <row r="56" spans="7:7">
      <c r="G56" t="s">
        <v>197</v>
      </c>
    </row>
    <row r="57" spans="7:7">
      <c r="G57" t="s">
        <v>198</v>
      </c>
    </row>
    <row r="58" spans="7:7">
      <c r="G58" t="s">
        <v>199</v>
      </c>
    </row>
    <row r="59" spans="7:7">
      <c r="G59" t="s">
        <v>200</v>
      </c>
    </row>
    <row r="60" spans="7:7">
      <c r="G60" t="s">
        <v>201</v>
      </c>
    </row>
    <row r="61" spans="7:7">
      <c r="G61" t="s">
        <v>202</v>
      </c>
    </row>
    <row r="62" spans="7:7">
      <c r="G62" t="s">
        <v>203</v>
      </c>
    </row>
    <row r="63" spans="7:7">
      <c r="G63" t="s">
        <v>61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EB23-F478-4B53-BF80-C14EA2A44EF0}">
  <sheetPr codeName="Sheet2"/>
  <dimension ref="A1:BX697"/>
  <sheetViews>
    <sheetView zoomScale="83" zoomScaleNormal="85" workbookViewId="0">
      <pane ySplit="1" topLeftCell="A2" activePane="bottomLeft" state="frozen"/>
      <selection pane="bottomLeft"/>
    </sheetView>
  </sheetViews>
  <sheetFormatPr defaultColWidth="8.85546875" defaultRowHeight="15" customHeight="1"/>
  <cols>
    <col min="1" max="1" width="8.85546875" style="60" customWidth="1"/>
    <col min="2" max="2" width="35.28515625" style="61" customWidth="1"/>
    <col min="3" max="3" width="10.42578125" style="61" customWidth="1"/>
    <col min="4" max="4" width="16.7109375" style="61" customWidth="1"/>
    <col min="5" max="5" width="18.42578125" style="61" customWidth="1"/>
    <col min="6" max="6" width="26.42578125" style="6" customWidth="1"/>
    <col min="7" max="7" width="20.85546875" style="58" customWidth="1"/>
    <col min="8" max="8" width="28.140625" style="21" customWidth="1"/>
    <col min="9" max="9" width="26.42578125" style="64" customWidth="1"/>
    <col min="10" max="12" width="15.85546875" style="61" customWidth="1"/>
    <col min="13" max="13" width="35.42578125" style="61" bestFit="1" customWidth="1"/>
    <col min="14" max="14" width="35.140625" style="60" bestFit="1" customWidth="1"/>
    <col min="15" max="15" width="31.28515625" style="60" customWidth="1"/>
    <col min="16" max="16" width="22.85546875" style="5" bestFit="1" customWidth="1"/>
    <col min="17" max="18" width="26.85546875" bestFit="1" customWidth="1"/>
    <col min="19" max="19" width="19.42578125" customWidth="1"/>
  </cols>
  <sheetData>
    <row r="1" spans="1:76" s="166" customFormat="1">
      <c r="A1" s="169" t="s">
        <v>18</v>
      </c>
      <c r="B1" s="165" t="s">
        <v>19</v>
      </c>
      <c r="C1" s="165" t="s">
        <v>20</v>
      </c>
      <c r="D1" s="165" t="s">
        <v>21</v>
      </c>
      <c r="E1" s="165" t="s">
        <v>22</v>
      </c>
      <c r="F1" s="165" t="s">
        <v>23</v>
      </c>
      <c r="G1" s="166" t="s">
        <v>24</v>
      </c>
      <c r="H1" s="165" t="s">
        <v>25</v>
      </c>
      <c r="I1" s="166" t="s">
        <v>204</v>
      </c>
      <c r="J1" s="165" t="s">
        <v>27</v>
      </c>
      <c r="K1" s="165" t="s">
        <v>28</v>
      </c>
      <c r="L1" s="165" t="s">
        <v>29</v>
      </c>
      <c r="M1" s="165" t="s">
        <v>30</v>
      </c>
      <c r="N1" s="165" t="s">
        <v>31</v>
      </c>
      <c r="O1" s="165" t="s">
        <v>32</v>
      </c>
      <c r="P1" s="165" t="s">
        <v>33</v>
      </c>
      <c r="Q1" s="166" t="s">
        <v>205</v>
      </c>
      <c r="R1" s="166" t="s">
        <v>35</v>
      </c>
      <c r="S1" s="166" t="s">
        <v>36</v>
      </c>
      <c r="T1" s="166" t="s">
        <v>37</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row>
    <row r="2" spans="1:76" s="1" customFormat="1">
      <c r="A2" s="54" t="s">
        <v>86</v>
      </c>
      <c r="B2" s="54" t="s">
        <v>206</v>
      </c>
      <c r="C2" s="54" t="s">
        <v>87</v>
      </c>
      <c r="D2" s="54" t="s">
        <v>150</v>
      </c>
      <c r="E2" s="54" t="s">
        <v>89</v>
      </c>
      <c r="F2" s="54" t="s">
        <v>129</v>
      </c>
      <c r="G2" t="s">
        <v>65</v>
      </c>
      <c r="H2" s="54" t="s">
        <v>65</v>
      </c>
      <c r="I2" t="s">
        <v>65</v>
      </c>
      <c r="J2" s="55" t="s">
        <v>111</v>
      </c>
      <c r="K2" s="54" t="s">
        <v>95</v>
      </c>
      <c r="L2" s="54" t="s">
        <v>105</v>
      </c>
      <c r="M2" s="54" t="s">
        <v>83</v>
      </c>
      <c r="N2" s="54" t="s">
        <v>133</v>
      </c>
      <c r="O2" s="54" t="s">
        <v>207</v>
      </c>
      <c r="P2" s="54" t="s">
        <v>208</v>
      </c>
      <c r="Q2" s="3" t="s">
        <v>209</v>
      </c>
      <c r="R2" s="8" t="s">
        <v>210</v>
      </c>
      <c r="S2" s="8"/>
      <c r="T2" s="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row>
    <row r="3" spans="1:76">
      <c r="A3" s="54" t="s">
        <v>86</v>
      </c>
      <c r="B3" s="59" t="s">
        <v>211</v>
      </c>
      <c r="C3" s="54" t="s">
        <v>73</v>
      </c>
      <c r="D3" s="54" t="s">
        <v>134</v>
      </c>
      <c r="E3" s="54" t="s">
        <v>89</v>
      </c>
      <c r="F3" s="54" t="s">
        <v>182</v>
      </c>
      <c r="G3" t="s">
        <v>65</v>
      </c>
      <c r="H3" s="54" t="s">
        <v>65</v>
      </c>
      <c r="I3" t="s">
        <v>65</v>
      </c>
      <c r="J3" s="55" t="s">
        <v>143</v>
      </c>
      <c r="K3" s="54" t="s">
        <v>67</v>
      </c>
      <c r="L3" s="54" t="s">
        <v>132</v>
      </c>
      <c r="M3" s="54" t="s">
        <v>83</v>
      </c>
      <c r="N3" s="54" t="s">
        <v>133</v>
      </c>
      <c r="O3" s="54" t="s">
        <v>207</v>
      </c>
      <c r="P3" s="54" t="s">
        <v>212</v>
      </c>
      <c r="Q3" s="8" t="s">
        <v>213</v>
      </c>
      <c r="R3" s="8"/>
    </row>
    <row r="4" spans="1:76">
      <c r="A4" s="54" t="s">
        <v>72</v>
      </c>
      <c r="B4" s="54" t="s">
        <v>214</v>
      </c>
      <c r="C4" s="54" t="s">
        <v>59</v>
      </c>
      <c r="D4" s="54" t="s">
        <v>60</v>
      </c>
      <c r="E4" s="54" t="s">
        <v>61</v>
      </c>
      <c r="F4" s="54" t="s">
        <v>61</v>
      </c>
      <c r="G4" s="41" t="s">
        <v>65</v>
      </c>
      <c r="H4" s="54" t="s">
        <v>65</v>
      </c>
      <c r="I4" t="s">
        <v>65</v>
      </c>
      <c r="J4" s="55" t="s">
        <v>87</v>
      </c>
      <c r="K4" s="54" t="s">
        <v>67</v>
      </c>
      <c r="L4" s="54" t="s">
        <v>132</v>
      </c>
      <c r="M4" s="55" t="s">
        <v>83</v>
      </c>
      <c r="N4" s="55" t="s">
        <v>133</v>
      </c>
      <c r="O4" s="55" t="s">
        <v>85</v>
      </c>
      <c r="P4" s="54"/>
      <c r="Q4" s="3" t="s">
        <v>215</v>
      </c>
      <c r="R4" s="3" t="s">
        <v>216</v>
      </c>
      <c r="S4" s="3" t="s">
        <v>217</v>
      </c>
    </row>
    <row r="5" spans="1:76">
      <c r="A5" s="54" t="s">
        <v>72</v>
      </c>
      <c r="B5" s="54" t="s">
        <v>218</v>
      </c>
      <c r="C5" s="54" t="s">
        <v>59</v>
      </c>
      <c r="D5" s="54" t="s">
        <v>60</v>
      </c>
      <c r="E5" s="54" t="s">
        <v>61</v>
      </c>
      <c r="F5" s="54" t="s">
        <v>76</v>
      </c>
      <c r="G5" t="s">
        <v>65</v>
      </c>
      <c r="H5" s="54" t="s">
        <v>65</v>
      </c>
      <c r="I5" t="s">
        <v>65</v>
      </c>
      <c r="J5" s="54" t="s">
        <v>87</v>
      </c>
      <c r="K5" s="54" t="s">
        <v>81</v>
      </c>
      <c r="L5" s="54" t="s">
        <v>82</v>
      </c>
      <c r="M5" s="54" t="s">
        <v>83</v>
      </c>
      <c r="N5" s="54" t="s">
        <v>133</v>
      </c>
      <c r="O5" s="54" t="s">
        <v>71</v>
      </c>
      <c r="P5" s="54" t="s">
        <v>219</v>
      </c>
      <c r="Q5" s="3" t="s">
        <v>220</v>
      </c>
      <c r="R5" s="3" t="s">
        <v>221</v>
      </c>
    </row>
    <row r="6" spans="1:76">
      <c r="A6" s="54" t="s">
        <v>72</v>
      </c>
      <c r="B6" s="54" t="s">
        <v>222</v>
      </c>
      <c r="C6" s="54" t="s">
        <v>59</v>
      </c>
      <c r="D6" s="54" t="s">
        <v>74</v>
      </c>
      <c r="E6" s="54" t="s">
        <v>61</v>
      </c>
      <c r="F6" s="54" t="s">
        <v>202</v>
      </c>
      <c r="G6" s="10">
        <v>0.8</v>
      </c>
      <c r="H6" s="55" t="s">
        <v>117</v>
      </c>
      <c r="I6" s="10">
        <v>0.2</v>
      </c>
      <c r="J6" s="54" t="s">
        <v>94</v>
      </c>
      <c r="K6" s="54" t="s">
        <v>95</v>
      </c>
      <c r="L6" s="54" t="s">
        <v>68</v>
      </c>
      <c r="M6" s="54" t="s">
        <v>83</v>
      </c>
      <c r="N6" s="54" t="s">
        <v>133</v>
      </c>
      <c r="O6" s="55" t="s">
        <v>85</v>
      </c>
      <c r="P6" s="54" t="s">
        <v>223</v>
      </c>
      <c r="Q6" s="8" t="s">
        <v>224</v>
      </c>
      <c r="R6" s="3" t="s">
        <v>225</v>
      </c>
      <c r="S6" s="3" t="s">
        <v>226</v>
      </c>
    </row>
    <row r="7" spans="1:76">
      <c r="A7" s="54" t="s">
        <v>86</v>
      </c>
      <c r="B7" s="54" t="s">
        <v>227</v>
      </c>
      <c r="C7" s="54" t="s">
        <v>59</v>
      </c>
      <c r="D7" s="54" t="s">
        <v>99</v>
      </c>
      <c r="E7" s="54" t="s">
        <v>89</v>
      </c>
      <c r="F7" s="54" t="s">
        <v>177</v>
      </c>
      <c r="G7" t="s">
        <v>65</v>
      </c>
      <c r="H7" s="54" t="s">
        <v>65</v>
      </c>
      <c r="I7" t="s">
        <v>65</v>
      </c>
      <c r="J7" s="55" t="s">
        <v>103</v>
      </c>
      <c r="K7" s="54" t="s">
        <v>67</v>
      </c>
      <c r="L7" s="54" t="s">
        <v>132</v>
      </c>
      <c r="M7" s="54" t="s">
        <v>83</v>
      </c>
      <c r="N7" s="54" t="s">
        <v>133</v>
      </c>
      <c r="O7" s="54" t="s">
        <v>207</v>
      </c>
      <c r="P7" s="54" t="s">
        <v>228</v>
      </c>
      <c r="Q7" s="8" t="s">
        <v>229</v>
      </c>
      <c r="R7" s="8"/>
    </row>
    <row r="8" spans="1:76">
      <c r="A8" s="54" t="s">
        <v>57</v>
      </c>
      <c r="B8" s="54" t="s">
        <v>230</v>
      </c>
      <c r="C8" s="54" t="s">
        <v>59</v>
      </c>
      <c r="D8" s="54" t="s">
        <v>74</v>
      </c>
      <c r="E8" s="54" t="s">
        <v>89</v>
      </c>
      <c r="F8" s="54" t="s">
        <v>183</v>
      </c>
      <c r="G8" s="7">
        <v>300000</v>
      </c>
      <c r="H8" s="55" t="s">
        <v>78</v>
      </c>
      <c r="I8" s="10">
        <v>0.5</v>
      </c>
      <c r="J8" s="55" t="s">
        <v>103</v>
      </c>
      <c r="K8" s="54" t="s">
        <v>95</v>
      </c>
      <c r="L8" s="54" t="s">
        <v>118</v>
      </c>
      <c r="M8" s="54" t="s">
        <v>83</v>
      </c>
      <c r="N8" s="54" t="s">
        <v>144</v>
      </c>
      <c r="O8" s="54" t="s">
        <v>71</v>
      </c>
      <c r="P8" s="54" t="s">
        <v>231</v>
      </c>
      <c r="Q8" s="3" t="s">
        <v>232</v>
      </c>
      <c r="R8" s="3" t="s">
        <v>233</v>
      </c>
      <c r="S8" s="3" t="s">
        <v>234</v>
      </c>
      <c r="T8" s="8"/>
    </row>
    <row r="9" spans="1:76">
      <c r="A9" s="54" t="s">
        <v>72</v>
      </c>
      <c r="B9" s="54" t="s">
        <v>235</v>
      </c>
      <c r="C9" s="54" t="s">
        <v>73</v>
      </c>
      <c r="D9" s="54" t="s">
        <v>134</v>
      </c>
      <c r="E9" s="54" t="s">
        <v>89</v>
      </c>
      <c r="F9" s="54" t="s">
        <v>185</v>
      </c>
      <c r="G9" s="7">
        <v>1000000</v>
      </c>
      <c r="H9" s="55" t="s">
        <v>117</v>
      </c>
      <c r="I9" s="12" t="s">
        <v>236</v>
      </c>
      <c r="J9" s="55" t="s">
        <v>143</v>
      </c>
      <c r="K9" s="54" t="s">
        <v>67</v>
      </c>
      <c r="L9" s="54" t="s">
        <v>132</v>
      </c>
      <c r="M9" s="54" t="s">
        <v>83</v>
      </c>
      <c r="N9" s="54" t="s">
        <v>133</v>
      </c>
      <c r="O9" s="54" t="s">
        <v>71</v>
      </c>
      <c r="P9" s="54"/>
      <c r="Q9" s="8" t="s">
        <v>237</v>
      </c>
      <c r="R9" s="8" t="s">
        <v>237</v>
      </c>
      <c r="S9" s="8" t="s">
        <v>238</v>
      </c>
      <c r="T9" s="8"/>
    </row>
    <row r="10" spans="1:76">
      <c r="A10" s="54" t="s">
        <v>57</v>
      </c>
      <c r="B10" s="54" t="s">
        <v>239</v>
      </c>
      <c r="C10" s="54" t="s">
        <v>59</v>
      </c>
      <c r="D10" s="54" t="s">
        <v>74</v>
      </c>
      <c r="E10" s="54" t="s">
        <v>61</v>
      </c>
      <c r="F10" s="54" t="s">
        <v>191</v>
      </c>
      <c r="G10" s="2">
        <v>10000</v>
      </c>
      <c r="H10" s="55" t="s">
        <v>78</v>
      </c>
      <c r="I10" s="12" t="s">
        <v>236</v>
      </c>
      <c r="J10" s="55" t="s">
        <v>94</v>
      </c>
      <c r="K10" s="54" t="s">
        <v>95</v>
      </c>
      <c r="L10" s="54" t="s">
        <v>68</v>
      </c>
      <c r="M10" s="54" t="s">
        <v>83</v>
      </c>
      <c r="N10" s="54" t="s">
        <v>70</v>
      </c>
      <c r="O10" s="54" t="s">
        <v>71</v>
      </c>
      <c r="P10" s="54" t="s">
        <v>240</v>
      </c>
      <c r="Q10" s="8" t="s">
        <v>241</v>
      </c>
      <c r="R10" s="8" t="s">
        <v>242</v>
      </c>
      <c r="S10" s="8" t="s">
        <v>243</v>
      </c>
    </row>
    <row r="11" spans="1:76">
      <c r="A11" s="54" t="s">
        <v>57</v>
      </c>
      <c r="B11" s="54" t="s">
        <v>244</v>
      </c>
      <c r="C11" s="54" t="s">
        <v>59</v>
      </c>
      <c r="D11" s="54" t="s">
        <v>60</v>
      </c>
      <c r="E11" s="54" t="s">
        <v>61</v>
      </c>
      <c r="F11" s="54" t="s">
        <v>62</v>
      </c>
      <c r="G11" s="7">
        <v>100000</v>
      </c>
      <c r="H11" s="55" t="s">
        <v>117</v>
      </c>
      <c r="I11" s="10" t="s">
        <v>236</v>
      </c>
      <c r="J11" s="55" t="s">
        <v>131</v>
      </c>
      <c r="K11" s="54" t="s">
        <v>81</v>
      </c>
      <c r="L11" s="54" t="s">
        <v>118</v>
      </c>
      <c r="M11" s="55" t="s">
        <v>83</v>
      </c>
      <c r="N11" s="54" t="s">
        <v>133</v>
      </c>
      <c r="O11" s="55" t="s">
        <v>85</v>
      </c>
      <c r="P11" s="54" t="s">
        <v>245</v>
      </c>
      <c r="Q11" s="3" t="s">
        <v>246</v>
      </c>
      <c r="R11" s="8"/>
    </row>
    <row r="12" spans="1:76" ht="15.6" customHeight="1">
      <c r="A12" s="54" t="s">
        <v>72</v>
      </c>
      <c r="B12" s="54" t="s">
        <v>247</v>
      </c>
      <c r="C12" s="54" t="s">
        <v>73</v>
      </c>
      <c r="D12" s="54" t="s">
        <v>134</v>
      </c>
      <c r="E12" s="54" t="s">
        <v>61</v>
      </c>
      <c r="F12" s="54" t="s">
        <v>61</v>
      </c>
      <c r="G12" s="39">
        <v>1</v>
      </c>
      <c r="H12" s="55" t="s">
        <v>117</v>
      </c>
      <c r="I12" s="39" t="s">
        <v>65</v>
      </c>
      <c r="J12" s="55" t="s">
        <v>143</v>
      </c>
      <c r="K12" s="54" t="s">
        <v>104</v>
      </c>
      <c r="L12" s="54" t="s">
        <v>82</v>
      </c>
      <c r="M12" s="54" t="s">
        <v>83</v>
      </c>
      <c r="N12" s="54" t="s">
        <v>133</v>
      </c>
      <c r="O12" s="54" t="s">
        <v>71</v>
      </c>
      <c r="P12" s="54"/>
      <c r="Q12" s="3" t="s">
        <v>248</v>
      </c>
      <c r="R12" s="3" t="s">
        <v>249</v>
      </c>
      <c r="S12" s="8" t="s">
        <v>250</v>
      </c>
      <c r="T12" s="8"/>
    </row>
    <row r="13" spans="1:76">
      <c r="A13" s="54" t="s">
        <v>72</v>
      </c>
      <c r="B13" s="54" t="s">
        <v>251</v>
      </c>
      <c r="C13" s="54" t="s">
        <v>59</v>
      </c>
      <c r="D13" s="54" t="s">
        <v>60</v>
      </c>
      <c r="E13" s="54" t="s">
        <v>89</v>
      </c>
      <c r="F13" s="54" t="s">
        <v>129</v>
      </c>
      <c r="G13" s="7">
        <v>750000</v>
      </c>
      <c r="H13" s="55" t="s">
        <v>117</v>
      </c>
      <c r="I13" s="42" t="s">
        <v>252</v>
      </c>
      <c r="J13" s="55" t="s">
        <v>131</v>
      </c>
      <c r="K13" s="54" t="s">
        <v>95</v>
      </c>
      <c r="L13" s="54" t="s">
        <v>125</v>
      </c>
      <c r="M13" s="54" t="s">
        <v>83</v>
      </c>
      <c r="N13" s="54" t="s">
        <v>133</v>
      </c>
      <c r="O13" s="55" t="s">
        <v>85</v>
      </c>
      <c r="P13" s="54"/>
      <c r="Q13" s="8" t="s">
        <v>253</v>
      </c>
      <c r="R13" s="8" t="s">
        <v>253</v>
      </c>
      <c r="S13" s="8" t="s">
        <v>254</v>
      </c>
      <c r="T13" s="8"/>
    </row>
    <row r="14" spans="1:76">
      <c r="A14" s="54" t="s">
        <v>57</v>
      </c>
      <c r="B14" s="54" t="s">
        <v>255</v>
      </c>
      <c r="C14" s="54" t="s">
        <v>59</v>
      </c>
      <c r="D14" s="54" t="s">
        <v>60</v>
      </c>
      <c r="E14" s="54" t="s">
        <v>61</v>
      </c>
      <c r="F14" s="54" t="s">
        <v>185</v>
      </c>
      <c r="G14" s="7">
        <v>10000</v>
      </c>
      <c r="H14" s="55" t="s">
        <v>117</v>
      </c>
      <c r="I14" s="12" t="s">
        <v>236</v>
      </c>
      <c r="J14" s="55" t="s">
        <v>143</v>
      </c>
      <c r="K14" s="54" t="s">
        <v>67</v>
      </c>
      <c r="L14" s="54" t="s">
        <v>132</v>
      </c>
      <c r="M14" s="54" t="s">
        <v>83</v>
      </c>
      <c r="N14" s="54" t="s">
        <v>133</v>
      </c>
      <c r="O14" s="55" t="s">
        <v>85</v>
      </c>
      <c r="P14" s="54" t="s">
        <v>256</v>
      </c>
      <c r="Q14" s="3" t="s">
        <v>257</v>
      </c>
      <c r="R14" s="3" t="s">
        <v>258</v>
      </c>
      <c r="S14" s="8" t="s">
        <v>259</v>
      </c>
      <c r="T14" s="3" t="s">
        <v>260</v>
      </c>
    </row>
    <row r="15" spans="1:76">
      <c r="A15" s="54" t="s">
        <v>86</v>
      </c>
      <c r="B15" s="54" t="s">
        <v>261</v>
      </c>
      <c r="C15" s="54" t="s">
        <v>59</v>
      </c>
      <c r="D15" s="54" t="s">
        <v>60</v>
      </c>
      <c r="E15" s="54" t="s">
        <v>61</v>
      </c>
      <c r="F15" s="54" t="s">
        <v>76</v>
      </c>
      <c r="G15" s="7">
        <v>5000000</v>
      </c>
      <c r="H15" s="55" t="s">
        <v>117</v>
      </c>
      <c r="I15" s="12" t="s">
        <v>236</v>
      </c>
      <c r="J15" s="55" t="s">
        <v>131</v>
      </c>
      <c r="K15" s="54" t="s">
        <v>81</v>
      </c>
      <c r="L15" s="54" t="s">
        <v>82</v>
      </c>
      <c r="M15" s="55" t="s">
        <v>83</v>
      </c>
      <c r="N15" s="54" t="s">
        <v>133</v>
      </c>
      <c r="O15" s="54" t="s">
        <v>207</v>
      </c>
      <c r="P15" s="54" t="s">
        <v>262</v>
      </c>
      <c r="Q15" s="3" t="s">
        <v>263</v>
      </c>
      <c r="R15" s="3" t="s">
        <v>264</v>
      </c>
      <c r="S15" s="3" t="s">
        <v>265</v>
      </c>
    </row>
    <row r="16" spans="1:76">
      <c r="A16" s="54" t="s">
        <v>72</v>
      </c>
      <c r="B16" s="54" t="s">
        <v>266</v>
      </c>
      <c r="C16" s="54" t="s">
        <v>59</v>
      </c>
      <c r="D16" s="54" t="s">
        <v>60</v>
      </c>
      <c r="E16" s="54" t="s">
        <v>61</v>
      </c>
      <c r="F16" s="54" t="s">
        <v>203</v>
      </c>
      <c r="G16" s="2">
        <v>100000000</v>
      </c>
      <c r="H16" s="54" t="s">
        <v>117</v>
      </c>
      <c r="I16" s="39" t="s">
        <v>236</v>
      </c>
      <c r="J16" s="55" t="s">
        <v>131</v>
      </c>
      <c r="K16" s="55" t="s">
        <v>104</v>
      </c>
      <c r="L16" s="55" t="s">
        <v>96</v>
      </c>
      <c r="M16" s="54" t="s">
        <v>83</v>
      </c>
      <c r="N16" s="54" t="s">
        <v>133</v>
      </c>
      <c r="O16" s="55" t="s">
        <v>85</v>
      </c>
      <c r="P16" s="54" t="s">
        <v>267</v>
      </c>
      <c r="Q16" s="3" t="s">
        <v>268</v>
      </c>
      <c r="R16" s="3" t="s">
        <v>269</v>
      </c>
    </row>
    <row r="17" spans="1:20">
      <c r="A17" s="54" t="s">
        <v>72</v>
      </c>
      <c r="B17" s="54" t="s">
        <v>270</v>
      </c>
      <c r="C17" s="54" t="s">
        <v>59</v>
      </c>
      <c r="D17" s="54" t="s">
        <v>60</v>
      </c>
      <c r="E17" s="54" t="s">
        <v>61</v>
      </c>
      <c r="F17" s="54" t="s">
        <v>62</v>
      </c>
      <c r="G17" s="7">
        <v>75000</v>
      </c>
      <c r="H17" s="55" t="s">
        <v>117</v>
      </c>
      <c r="I17" s="7" t="s">
        <v>236</v>
      </c>
      <c r="J17" s="55" t="s">
        <v>87</v>
      </c>
      <c r="K17" s="54" t="s">
        <v>81</v>
      </c>
      <c r="L17" s="54" t="s">
        <v>105</v>
      </c>
      <c r="M17" s="54" t="s">
        <v>83</v>
      </c>
      <c r="N17" s="54" t="s">
        <v>133</v>
      </c>
      <c r="O17" s="54" t="s">
        <v>207</v>
      </c>
      <c r="P17" s="54" t="s">
        <v>271</v>
      </c>
      <c r="Q17" s="3" t="s">
        <v>272</v>
      </c>
      <c r="R17" s="3" t="s">
        <v>273</v>
      </c>
    </row>
    <row r="18" spans="1:20">
      <c r="A18" s="54" t="s">
        <v>86</v>
      </c>
      <c r="B18" s="54" t="s">
        <v>274</v>
      </c>
      <c r="C18" s="54" t="s">
        <v>59</v>
      </c>
      <c r="D18" s="54" t="s">
        <v>60</v>
      </c>
      <c r="E18" s="54" t="s">
        <v>61</v>
      </c>
      <c r="F18" s="54" t="s">
        <v>62</v>
      </c>
      <c r="G18" s="7">
        <v>7000000</v>
      </c>
      <c r="H18" s="55" t="s">
        <v>117</v>
      </c>
      <c r="I18" s="39">
        <f>((3/8)+(4/10.5)+(3.5/10)+(3/9.5)+(5/11.5)+(6/12.5)+(3/8)+(5/11.5)+(3.5/10)+(4/8))/10</f>
        <v>0.39963070720278959</v>
      </c>
      <c r="J18" s="55" t="s">
        <v>143</v>
      </c>
      <c r="K18" s="54" t="s">
        <v>67</v>
      </c>
      <c r="L18" s="55" t="s">
        <v>132</v>
      </c>
      <c r="M18" s="54" t="s">
        <v>83</v>
      </c>
      <c r="N18" s="54" t="s">
        <v>133</v>
      </c>
      <c r="O18" s="54" t="s">
        <v>207</v>
      </c>
      <c r="P18" s="54" t="s">
        <v>275</v>
      </c>
      <c r="Q18" s="3" t="s">
        <v>276</v>
      </c>
      <c r="R18" s="3" t="s">
        <v>277</v>
      </c>
    </row>
    <row r="19" spans="1:20">
      <c r="A19" s="54" t="s">
        <v>72</v>
      </c>
      <c r="B19" s="54" t="s">
        <v>278</v>
      </c>
      <c r="C19" s="54" t="s">
        <v>59</v>
      </c>
      <c r="D19" s="54" t="s">
        <v>60</v>
      </c>
      <c r="E19" s="54" t="s">
        <v>61</v>
      </c>
      <c r="F19" s="54" t="s">
        <v>202</v>
      </c>
      <c r="G19" t="s">
        <v>91</v>
      </c>
      <c r="H19" s="54" t="s">
        <v>117</v>
      </c>
      <c r="I19" t="s">
        <v>65</v>
      </c>
      <c r="J19" s="54" t="s">
        <v>143</v>
      </c>
      <c r="K19" s="54" t="s">
        <v>95</v>
      </c>
      <c r="L19" s="54" t="s">
        <v>105</v>
      </c>
      <c r="M19" s="54" t="s">
        <v>83</v>
      </c>
      <c r="N19" s="54" t="s">
        <v>133</v>
      </c>
      <c r="O19" s="55" t="s">
        <v>85</v>
      </c>
      <c r="P19" s="54" t="s">
        <v>279</v>
      </c>
      <c r="Q19" s="8" t="s">
        <v>280</v>
      </c>
      <c r="R19" s="3" t="s">
        <v>281</v>
      </c>
    </row>
    <row r="20" spans="1:20">
      <c r="A20" s="54" t="s">
        <v>57</v>
      </c>
      <c r="B20" s="54" t="s">
        <v>282</v>
      </c>
      <c r="C20" s="54" t="s">
        <v>59</v>
      </c>
      <c r="D20" s="54" t="s">
        <v>60</v>
      </c>
      <c r="E20" s="54" t="s">
        <v>100</v>
      </c>
      <c r="F20" s="54" t="s">
        <v>173</v>
      </c>
      <c r="G20" s="39">
        <v>1</v>
      </c>
      <c r="H20" s="55" t="s">
        <v>78</v>
      </c>
      <c r="I20" s="7" t="s">
        <v>236</v>
      </c>
      <c r="J20" s="55" t="s">
        <v>80</v>
      </c>
      <c r="K20" s="54" t="s">
        <v>95</v>
      </c>
      <c r="L20" s="54" t="s">
        <v>105</v>
      </c>
      <c r="M20" s="54" t="s">
        <v>69</v>
      </c>
      <c r="N20" s="54" t="s">
        <v>144</v>
      </c>
      <c r="O20" s="54" t="s">
        <v>207</v>
      </c>
      <c r="P20" s="54" t="s">
        <v>283</v>
      </c>
      <c r="Q20" s="3" t="s">
        <v>284</v>
      </c>
      <c r="R20" s="8" t="s">
        <v>285</v>
      </c>
      <c r="S20" s="3" t="s">
        <v>286</v>
      </c>
    </row>
    <row r="21" spans="1:20">
      <c r="A21" s="54" t="s">
        <v>86</v>
      </c>
      <c r="B21" s="54" t="s">
        <v>287</v>
      </c>
      <c r="C21" s="54" t="s">
        <v>59</v>
      </c>
      <c r="D21" s="54" t="s">
        <v>60</v>
      </c>
      <c r="E21" s="54" t="s">
        <v>61</v>
      </c>
      <c r="F21" s="54" t="s">
        <v>178</v>
      </c>
      <c r="G21" s="7">
        <v>300000</v>
      </c>
      <c r="H21" s="55" t="s">
        <v>117</v>
      </c>
      <c r="I21" s="39">
        <v>0.24</v>
      </c>
      <c r="J21" s="55" t="s">
        <v>87</v>
      </c>
      <c r="K21" s="54" t="s">
        <v>67</v>
      </c>
      <c r="L21" s="54" t="s">
        <v>132</v>
      </c>
      <c r="M21" s="54" t="s">
        <v>83</v>
      </c>
      <c r="N21" s="54" t="s">
        <v>133</v>
      </c>
      <c r="O21" s="54" t="s">
        <v>207</v>
      </c>
      <c r="P21" s="54" t="s">
        <v>288</v>
      </c>
      <c r="Q21" s="3" t="s">
        <v>289</v>
      </c>
      <c r="R21" s="3" t="s">
        <v>290</v>
      </c>
      <c r="S21" s="3" t="s">
        <v>291</v>
      </c>
      <c r="T21" s="3"/>
    </row>
    <row r="22" spans="1:20">
      <c r="A22" s="54" t="s">
        <v>72</v>
      </c>
      <c r="B22" s="54" t="s">
        <v>292</v>
      </c>
      <c r="C22" s="54" t="s">
        <v>73</v>
      </c>
      <c r="D22" s="54" t="s">
        <v>134</v>
      </c>
      <c r="E22" s="54" t="s">
        <v>61</v>
      </c>
      <c r="F22" s="54" t="s">
        <v>62</v>
      </c>
      <c r="G22" s="12" t="s">
        <v>65</v>
      </c>
      <c r="H22" s="54" t="s">
        <v>65</v>
      </c>
      <c r="I22" t="s">
        <v>65</v>
      </c>
      <c r="J22" s="55" t="s">
        <v>87</v>
      </c>
      <c r="K22" s="54" t="s">
        <v>104</v>
      </c>
      <c r="L22" s="54" t="s">
        <v>96</v>
      </c>
      <c r="M22" s="54" t="s">
        <v>83</v>
      </c>
      <c r="N22" s="54" t="s">
        <v>133</v>
      </c>
      <c r="O22" s="54" t="s">
        <v>71</v>
      </c>
      <c r="P22" s="54" t="s">
        <v>293</v>
      </c>
      <c r="Q22" s="3" t="s">
        <v>294</v>
      </c>
      <c r="R22" s="3" t="s">
        <v>295</v>
      </c>
    </row>
    <row r="23" spans="1:20">
      <c r="A23" s="54" t="s">
        <v>72</v>
      </c>
      <c r="B23" s="54" t="s">
        <v>296</v>
      </c>
      <c r="C23" s="54" t="s">
        <v>59</v>
      </c>
      <c r="D23" s="54" t="s">
        <v>60</v>
      </c>
      <c r="E23" s="54" t="s">
        <v>61</v>
      </c>
      <c r="F23" s="54" t="s">
        <v>61</v>
      </c>
      <c r="G23" s="41" t="s">
        <v>65</v>
      </c>
      <c r="H23" s="54" t="s">
        <v>65</v>
      </c>
      <c r="I23" t="s">
        <v>65</v>
      </c>
      <c r="J23" s="55" t="s">
        <v>87</v>
      </c>
      <c r="K23" s="54" t="s">
        <v>67</v>
      </c>
      <c r="L23" s="55" t="s">
        <v>132</v>
      </c>
      <c r="M23" s="55" t="s">
        <v>83</v>
      </c>
      <c r="N23" s="54" t="s">
        <v>133</v>
      </c>
      <c r="O23" s="55" t="s">
        <v>85</v>
      </c>
      <c r="P23" s="54" t="s">
        <v>297</v>
      </c>
      <c r="Q23" s="3" t="s">
        <v>298</v>
      </c>
      <c r="R23" s="8"/>
    </row>
    <row r="24" spans="1:20">
      <c r="A24" s="54" t="s">
        <v>86</v>
      </c>
      <c r="B24" s="54" t="s">
        <v>299</v>
      </c>
      <c r="C24" s="54" t="s">
        <v>59</v>
      </c>
      <c r="D24" s="54" t="s">
        <v>74</v>
      </c>
      <c r="E24" s="54" t="s">
        <v>100</v>
      </c>
      <c r="F24" s="54" t="s">
        <v>129</v>
      </c>
      <c r="G24" s="39">
        <v>1.17</v>
      </c>
      <c r="H24" s="55" t="s">
        <v>78</v>
      </c>
      <c r="I24" s="7" t="s">
        <v>236</v>
      </c>
      <c r="J24" s="55" t="s">
        <v>80</v>
      </c>
      <c r="K24" s="54" t="s">
        <v>67</v>
      </c>
      <c r="L24" s="54" t="s">
        <v>132</v>
      </c>
      <c r="M24" s="54" t="s">
        <v>69</v>
      </c>
      <c r="N24" s="54" t="s">
        <v>70</v>
      </c>
      <c r="O24" s="54" t="s">
        <v>207</v>
      </c>
      <c r="P24" s="54" t="s">
        <v>300</v>
      </c>
      <c r="Q24" s="3" t="s">
        <v>301</v>
      </c>
      <c r="R24" s="3" t="s">
        <v>302</v>
      </c>
      <c r="S24" s="3" t="s">
        <v>303</v>
      </c>
    </row>
    <row r="25" spans="1:20">
      <c r="A25" s="54" t="s">
        <v>57</v>
      </c>
      <c r="B25" s="54" t="s">
        <v>304</v>
      </c>
      <c r="C25" s="54" t="s">
        <v>73</v>
      </c>
      <c r="D25" s="54" t="s">
        <v>134</v>
      </c>
      <c r="E25" s="54" t="s">
        <v>89</v>
      </c>
      <c r="F25" s="54" t="s">
        <v>185</v>
      </c>
      <c r="G25" s="2">
        <v>500000</v>
      </c>
      <c r="H25" s="55" t="s">
        <v>123</v>
      </c>
      <c r="I25" s="12" t="s">
        <v>236</v>
      </c>
      <c r="J25" s="55" t="s">
        <v>143</v>
      </c>
      <c r="K25" s="54" t="s">
        <v>67</v>
      </c>
      <c r="L25" s="54" t="s">
        <v>132</v>
      </c>
      <c r="M25" s="54" t="s">
        <v>83</v>
      </c>
      <c r="N25" s="54" t="s">
        <v>133</v>
      </c>
      <c r="O25" s="54" t="s">
        <v>71</v>
      </c>
      <c r="P25" s="54" t="s">
        <v>305</v>
      </c>
      <c r="Q25" s="8" t="s">
        <v>306</v>
      </c>
      <c r="R25" s="8" t="s">
        <v>307</v>
      </c>
      <c r="S25" s="8" t="s">
        <v>308</v>
      </c>
      <c r="T25" s="8" t="s">
        <v>309</v>
      </c>
    </row>
    <row r="26" spans="1:20">
      <c r="A26" s="54" t="s">
        <v>57</v>
      </c>
      <c r="B26" s="54" t="s">
        <v>310</v>
      </c>
      <c r="C26" s="54" t="s">
        <v>59</v>
      </c>
      <c r="D26" s="54" t="s">
        <v>60</v>
      </c>
      <c r="E26" s="54" t="s">
        <v>89</v>
      </c>
      <c r="F26" s="54" t="s">
        <v>165</v>
      </c>
      <c r="G26" s="7">
        <v>150000</v>
      </c>
      <c r="H26" s="55" t="s">
        <v>78</v>
      </c>
      <c r="I26" s="12" t="s">
        <v>236</v>
      </c>
      <c r="J26" s="55" t="s">
        <v>103</v>
      </c>
      <c r="K26" s="54" t="s">
        <v>95</v>
      </c>
      <c r="L26" s="54" t="s">
        <v>105</v>
      </c>
      <c r="M26" s="54" t="s">
        <v>83</v>
      </c>
      <c r="N26" s="54" t="s">
        <v>70</v>
      </c>
      <c r="O26" s="55" t="s">
        <v>85</v>
      </c>
      <c r="P26" s="54" t="s">
        <v>311</v>
      </c>
      <c r="Q26" s="3" t="s">
        <v>312</v>
      </c>
      <c r="R26" s="3" t="s">
        <v>313</v>
      </c>
      <c r="S26" s="8"/>
      <c r="T26" s="8"/>
    </row>
    <row r="27" spans="1:20">
      <c r="A27" s="54" t="s">
        <v>57</v>
      </c>
      <c r="B27" s="59" t="s">
        <v>314</v>
      </c>
      <c r="C27" s="54" t="s">
        <v>59</v>
      </c>
      <c r="D27" s="54" t="s">
        <v>60</v>
      </c>
      <c r="E27" s="54" t="s">
        <v>89</v>
      </c>
      <c r="F27" s="54" t="s">
        <v>122</v>
      </c>
      <c r="G27" s="2">
        <v>15000</v>
      </c>
      <c r="H27" s="55" t="s">
        <v>117</v>
      </c>
      <c r="I27" s="12" t="s">
        <v>236</v>
      </c>
      <c r="J27" s="55" t="s">
        <v>103</v>
      </c>
      <c r="K27" s="54" t="s">
        <v>67</v>
      </c>
      <c r="L27" s="54" t="s">
        <v>132</v>
      </c>
      <c r="M27" s="54" t="s">
        <v>83</v>
      </c>
      <c r="N27" s="54" t="s">
        <v>119</v>
      </c>
      <c r="O27" s="54" t="s">
        <v>71</v>
      </c>
      <c r="P27" s="54" t="s">
        <v>315</v>
      </c>
      <c r="Q27" s="8" t="s">
        <v>316</v>
      </c>
      <c r="R27" s="3" t="s">
        <v>317</v>
      </c>
      <c r="S27" s="8"/>
      <c r="T27" s="8"/>
    </row>
    <row r="28" spans="1:20">
      <c r="A28" s="54" t="s">
        <v>86</v>
      </c>
      <c r="B28" s="54" t="s">
        <v>318</v>
      </c>
      <c r="C28" s="54" t="s">
        <v>87</v>
      </c>
      <c r="D28" s="54" t="s">
        <v>150</v>
      </c>
      <c r="E28" s="54" t="s">
        <v>89</v>
      </c>
      <c r="F28" s="54" t="s">
        <v>158</v>
      </c>
      <c r="G28" s="7" t="s">
        <v>65</v>
      </c>
      <c r="H28" s="54" t="s">
        <v>65</v>
      </c>
      <c r="I28" t="s">
        <v>65</v>
      </c>
      <c r="J28" s="55" t="s">
        <v>103</v>
      </c>
      <c r="K28" s="54" t="s">
        <v>95</v>
      </c>
      <c r="L28" s="54" t="s">
        <v>68</v>
      </c>
      <c r="M28" s="54" t="s">
        <v>83</v>
      </c>
      <c r="N28" s="54" t="s">
        <v>70</v>
      </c>
      <c r="O28" s="54" t="s">
        <v>207</v>
      </c>
      <c r="P28" s="54" t="s">
        <v>319</v>
      </c>
      <c r="Q28" s="8" t="s">
        <v>320</v>
      </c>
      <c r="R28" s="3" t="s">
        <v>321</v>
      </c>
      <c r="S28" s="8"/>
      <c r="T28" s="8"/>
    </row>
    <row r="29" spans="1:20">
      <c r="A29" s="54" t="s">
        <v>57</v>
      </c>
      <c r="B29" s="54" t="s">
        <v>322</v>
      </c>
      <c r="C29" s="54" t="s">
        <v>73</v>
      </c>
      <c r="D29" s="54" t="s">
        <v>134</v>
      </c>
      <c r="E29" s="54" t="s">
        <v>89</v>
      </c>
      <c r="F29" s="54" t="s">
        <v>191</v>
      </c>
      <c r="G29" s="2">
        <v>25000000</v>
      </c>
      <c r="H29" s="55" t="s">
        <v>117</v>
      </c>
      <c r="I29" s="7" t="s">
        <v>236</v>
      </c>
      <c r="J29" s="55" t="s">
        <v>66</v>
      </c>
      <c r="K29" s="54" t="s">
        <v>67</v>
      </c>
      <c r="L29" s="54" t="s">
        <v>132</v>
      </c>
      <c r="M29" s="54" t="s">
        <v>83</v>
      </c>
      <c r="N29" s="54" t="s">
        <v>133</v>
      </c>
      <c r="O29" s="55" t="s">
        <v>85</v>
      </c>
      <c r="P29" s="54" t="s">
        <v>323</v>
      </c>
      <c r="Q29" s="3" t="s">
        <v>324</v>
      </c>
      <c r="R29" s="8" t="s">
        <v>325</v>
      </c>
      <c r="S29" s="8" t="s">
        <v>326</v>
      </c>
      <c r="T29" s="3" t="s">
        <v>327</v>
      </c>
    </row>
    <row r="30" spans="1:20">
      <c r="A30" s="54" t="s">
        <v>86</v>
      </c>
      <c r="B30" s="54" t="s">
        <v>328</v>
      </c>
      <c r="C30" s="54" t="s">
        <v>59</v>
      </c>
      <c r="D30" s="54" t="s">
        <v>99</v>
      </c>
      <c r="E30" s="54" t="s">
        <v>100</v>
      </c>
      <c r="F30" s="54" t="s">
        <v>177</v>
      </c>
      <c r="G30" s="7" t="s">
        <v>65</v>
      </c>
      <c r="H30" s="54" t="s">
        <v>65</v>
      </c>
      <c r="I30" t="s">
        <v>65</v>
      </c>
      <c r="J30" s="55" t="s">
        <v>80</v>
      </c>
      <c r="K30" s="54" t="s">
        <v>95</v>
      </c>
      <c r="L30" s="54" t="s">
        <v>68</v>
      </c>
      <c r="M30" s="54" t="s">
        <v>83</v>
      </c>
      <c r="N30" s="54" t="s">
        <v>144</v>
      </c>
      <c r="O30" s="54" t="s">
        <v>207</v>
      </c>
      <c r="P30" s="54" t="s">
        <v>329</v>
      </c>
      <c r="Q30" s="8" t="s">
        <v>330</v>
      </c>
      <c r="R30" s="3"/>
      <c r="T30" s="3"/>
    </row>
    <row r="31" spans="1:20">
      <c r="A31" s="54" t="s">
        <v>86</v>
      </c>
      <c r="B31" s="54" t="s">
        <v>331</v>
      </c>
      <c r="C31" s="54" t="s">
        <v>87</v>
      </c>
      <c r="D31" s="54" t="s">
        <v>150</v>
      </c>
      <c r="E31" s="54" t="s">
        <v>89</v>
      </c>
      <c r="F31" s="54" t="s">
        <v>173</v>
      </c>
      <c r="G31" s="7" t="s">
        <v>65</v>
      </c>
      <c r="H31" s="54" t="s">
        <v>65</v>
      </c>
      <c r="I31" t="s">
        <v>65</v>
      </c>
      <c r="J31" s="55" t="s">
        <v>66</v>
      </c>
      <c r="K31" s="54" t="s">
        <v>67</v>
      </c>
      <c r="L31" s="54" t="s">
        <v>132</v>
      </c>
      <c r="M31" s="54" t="s">
        <v>83</v>
      </c>
      <c r="N31" s="54" t="s">
        <v>133</v>
      </c>
      <c r="O31" s="54" t="s">
        <v>207</v>
      </c>
      <c r="P31" s="54" t="s">
        <v>332</v>
      </c>
      <c r="Q31" s="8" t="s">
        <v>333</v>
      </c>
      <c r="R31" s="3" t="s">
        <v>334</v>
      </c>
      <c r="S31" s="3" t="s">
        <v>334</v>
      </c>
    </row>
    <row r="32" spans="1:20">
      <c r="A32" s="54" t="s">
        <v>57</v>
      </c>
      <c r="B32" s="54" t="s">
        <v>335</v>
      </c>
      <c r="C32" s="54" t="s">
        <v>59</v>
      </c>
      <c r="D32" s="54" t="s">
        <v>74</v>
      </c>
      <c r="E32" s="54" t="s">
        <v>100</v>
      </c>
      <c r="F32" s="54" t="s">
        <v>186</v>
      </c>
      <c r="G32" s="39">
        <v>0.45</v>
      </c>
      <c r="H32" s="54" t="s">
        <v>117</v>
      </c>
      <c r="I32" s="12">
        <v>0.65</v>
      </c>
      <c r="J32" s="55" t="s">
        <v>80</v>
      </c>
      <c r="K32" s="54" t="s">
        <v>67</v>
      </c>
      <c r="L32" s="54" t="s">
        <v>132</v>
      </c>
      <c r="M32" s="54" t="s">
        <v>69</v>
      </c>
      <c r="N32" s="54" t="s">
        <v>70</v>
      </c>
      <c r="O32" s="55" t="s">
        <v>85</v>
      </c>
      <c r="P32" s="54" t="s">
        <v>336</v>
      </c>
      <c r="Q32" s="3" t="s">
        <v>337</v>
      </c>
      <c r="R32" s="8" t="s">
        <v>338</v>
      </c>
      <c r="S32" s="8" t="s">
        <v>339</v>
      </c>
      <c r="T32" s="8"/>
    </row>
    <row r="33" spans="1:20">
      <c r="A33" s="54" t="s">
        <v>57</v>
      </c>
      <c r="B33" s="54" t="s">
        <v>340</v>
      </c>
      <c r="C33" s="54" t="s">
        <v>59</v>
      </c>
      <c r="D33" s="54" t="s">
        <v>60</v>
      </c>
      <c r="E33" s="54" t="s">
        <v>100</v>
      </c>
      <c r="F33" s="54" t="s">
        <v>160</v>
      </c>
      <c r="G33" s="39">
        <v>0.45</v>
      </c>
      <c r="H33" s="55" t="s">
        <v>117</v>
      </c>
      <c r="I33" s="12">
        <v>0.55000000000000004</v>
      </c>
      <c r="J33" s="55" t="s">
        <v>80</v>
      </c>
      <c r="K33" s="54" t="s">
        <v>95</v>
      </c>
      <c r="L33" s="54" t="s">
        <v>68</v>
      </c>
      <c r="M33" s="54" t="s">
        <v>69</v>
      </c>
      <c r="N33" s="54" t="s">
        <v>70</v>
      </c>
      <c r="O33" s="55" t="s">
        <v>85</v>
      </c>
      <c r="P33" s="54" t="s">
        <v>341</v>
      </c>
      <c r="Q33" s="3" t="s">
        <v>342</v>
      </c>
      <c r="R33" s="8" t="s">
        <v>343</v>
      </c>
      <c r="S33" s="8"/>
      <c r="T33" s="8"/>
    </row>
    <row r="34" spans="1:20">
      <c r="A34" s="54" t="s">
        <v>86</v>
      </c>
      <c r="B34" s="54" t="s">
        <v>344</v>
      </c>
      <c r="C34" s="54" t="s">
        <v>59</v>
      </c>
      <c r="D34" s="54" t="s">
        <v>60</v>
      </c>
      <c r="E34" s="54" t="s">
        <v>100</v>
      </c>
      <c r="F34" s="54" t="s">
        <v>90</v>
      </c>
      <c r="G34" s="10">
        <v>0.8</v>
      </c>
      <c r="H34" s="54" t="s">
        <v>117</v>
      </c>
      <c r="I34" s="10">
        <v>0.2</v>
      </c>
      <c r="J34" s="54" t="s">
        <v>103</v>
      </c>
      <c r="K34" s="54" t="s">
        <v>95</v>
      </c>
      <c r="L34" s="54" t="s">
        <v>68</v>
      </c>
      <c r="M34" s="54" t="s">
        <v>69</v>
      </c>
      <c r="N34" s="54" t="s">
        <v>144</v>
      </c>
      <c r="O34" s="54" t="s">
        <v>207</v>
      </c>
      <c r="P34" s="54" t="s">
        <v>345</v>
      </c>
      <c r="Q34" s="3" t="s">
        <v>346</v>
      </c>
      <c r="R34" s="8" t="s">
        <v>347</v>
      </c>
      <c r="T34" t="s">
        <v>348</v>
      </c>
    </row>
    <row r="35" spans="1:20">
      <c r="A35" s="54" t="s">
        <v>57</v>
      </c>
      <c r="B35" s="59" t="s">
        <v>349</v>
      </c>
      <c r="C35" s="54" t="s">
        <v>59</v>
      </c>
      <c r="D35" s="54" t="s">
        <v>60</v>
      </c>
      <c r="E35" s="54" t="s">
        <v>89</v>
      </c>
      <c r="F35" s="54" t="s">
        <v>178</v>
      </c>
      <c r="G35" s="39">
        <v>0.45</v>
      </c>
      <c r="H35" s="55" t="s">
        <v>117</v>
      </c>
      <c r="I35" s="39">
        <v>0.65</v>
      </c>
      <c r="J35" s="55" t="s">
        <v>103</v>
      </c>
      <c r="K35" s="54" t="s">
        <v>95</v>
      </c>
      <c r="L35" s="54" t="s">
        <v>125</v>
      </c>
      <c r="M35" s="54" t="s">
        <v>69</v>
      </c>
      <c r="N35" s="54" t="s">
        <v>144</v>
      </c>
      <c r="O35" s="55" t="s">
        <v>85</v>
      </c>
      <c r="P35" s="54" t="s">
        <v>350</v>
      </c>
      <c r="Q35" s="3" t="s">
        <v>351</v>
      </c>
      <c r="R35" s="3" t="s">
        <v>352</v>
      </c>
    </row>
    <row r="36" spans="1:20">
      <c r="A36" s="54" t="s">
        <v>57</v>
      </c>
      <c r="B36" s="54" t="s">
        <v>353</v>
      </c>
      <c r="C36" s="54" t="s">
        <v>59</v>
      </c>
      <c r="D36" s="54" t="s">
        <v>60</v>
      </c>
      <c r="E36" s="54" t="s">
        <v>61</v>
      </c>
      <c r="F36" s="54" t="s">
        <v>190</v>
      </c>
      <c r="G36" s="10">
        <v>0.45</v>
      </c>
      <c r="H36" s="54" t="s">
        <v>117</v>
      </c>
      <c r="I36" s="39">
        <v>0.55000000000000004</v>
      </c>
      <c r="J36" s="55" t="s">
        <v>80</v>
      </c>
      <c r="K36" s="54" t="s">
        <v>95</v>
      </c>
      <c r="L36" s="54" t="s">
        <v>125</v>
      </c>
      <c r="M36" s="54" t="s">
        <v>69</v>
      </c>
      <c r="N36" s="54" t="s">
        <v>144</v>
      </c>
      <c r="O36" s="55" t="s">
        <v>85</v>
      </c>
      <c r="P36" s="54" t="s">
        <v>354</v>
      </c>
      <c r="Q36" s="8" t="s">
        <v>355</v>
      </c>
      <c r="R36" s="3" t="s">
        <v>356</v>
      </c>
      <c r="S36" s="8" t="s">
        <v>357</v>
      </c>
      <c r="T36" s="8"/>
    </row>
    <row r="37" spans="1:20">
      <c r="A37" s="54" t="s">
        <v>86</v>
      </c>
      <c r="B37" s="54" t="s">
        <v>358</v>
      </c>
      <c r="C37" s="54" t="s">
        <v>87</v>
      </c>
      <c r="D37" s="54" t="s">
        <v>150</v>
      </c>
      <c r="E37" s="54" t="s">
        <v>89</v>
      </c>
      <c r="F37" s="54" t="s">
        <v>178</v>
      </c>
      <c r="G37" s="7" t="s">
        <v>65</v>
      </c>
      <c r="H37" s="54" t="s">
        <v>65</v>
      </c>
      <c r="I37" t="s">
        <v>65</v>
      </c>
      <c r="J37" s="55" t="s">
        <v>143</v>
      </c>
      <c r="K37" s="54" t="s">
        <v>67</v>
      </c>
      <c r="L37" s="54" t="s">
        <v>132</v>
      </c>
      <c r="M37" s="54" t="s">
        <v>83</v>
      </c>
      <c r="N37" s="54" t="s">
        <v>70</v>
      </c>
      <c r="O37" s="54" t="s">
        <v>71</v>
      </c>
      <c r="P37" s="54" t="s">
        <v>359</v>
      </c>
      <c r="Q37" s="3" t="s">
        <v>360</v>
      </c>
      <c r="R37" s="3" t="s">
        <v>291</v>
      </c>
      <c r="S37" s="3"/>
    </row>
    <row r="38" spans="1:20">
      <c r="A38" s="54" t="s">
        <v>86</v>
      </c>
      <c r="B38" s="54" t="s">
        <v>361</v>
      </c>
      <c r="C38" s="54" t="s">
        <v>59</v>
      </c>
      <c r="D38" s="54" t="s">
        <v>60</v>
      </c>
      <c r="E38" s="54" t="s">
        <v>100</v>
      </c>
      <c r="F38" s="54" t="s">
        <v>163</v>
      </c>
      <c r="G38" s="7" t="s">
        <v>65</v>
      </c>
      <c r="H38" s="54" t="s">
        <v>65</v>
      </c>
      <c r="I38" t="s">
        <v>65</v>
      </c>
      <c r="J38" s="55" t="s">
        <v>103</v>
      </c>
      <c r="K38" s="54" t="s">
        <v>95</v>
      </c>
      <c r="L38" s="54" t="s">
        <v>68</v>
      </c>
      <c r="M38" s="54" t="s">
        <v>69</v>
      </c>
      <c r="N38" s="54" t="s">
        <v>70</v>
      </c>
      <c r="O38" s="54" t="s">
        <v>207</v>
      </c>
      <c r="P38" s="54" t="s">
        <v>329</v>
      </c>
      <c r="Q38" s="8" t="s">
        <v>362</v>
      </c>
      <c r="R38" s="8"/>
      <c r="S38" s="8"/>
      <c r="T38" s="8"/>
    </row>
    <row r="39" spans="1:20">
      <c r="A39" s="54" t="s">
        <v>86</v>
      </c>
      <c r="B39" s="59" t="s">
        <v>363</v>
      </c>
      <c r="C39" s="54" t="s">
        <v>59</v>
      </c>
      <c r="D39" s="54" t="s">
        <v>60</v>
      </c>
      <c r="E39" s="54" t="s">
        <v>61</v>
      </c>
      <c r="F39" s="54" t="s">
        <v>194</v>
      </c>
      <c r="G39" s="39">
        <v>0.45</v>
      </c>
      <c r="H39" s="55" t="s">
        <v>117</v>
      </c>
      <c r="I39" s="39">
        <v>0.55000000000000004</v>
      </c>
      <c r="J39" s="55" t="s">
        <v>103</v>
      </c>
      <c r="K39" s="55" t="s">
        <v>95</v>
      </c>
      <c r="L39" s="55" t="s">
        <v>125</v>
      </c>
      <c r="M39" s="54" t="s">
        <v>69</v>
      </c>
      <c r="N39" s="54" t="s">
        <v>70</v>
      </c>
      <c r="O39" s="54" t="s">
        <v>207</v>
      </c>
      <c r="P39" s="54" t="s">
        <v>364</v>
      </c>
      <c r="Q39" s="8" t="s">
        <v>365</v>
      </c>
      <c r="R39" s="8" t="s">
        <v>366</v>
      </c>
      <c r="S39" s="8"/>
      <c r="T39" s="8" t="s">
        <v>367</v>
      </c>
    </row>
    <row r="40" spans="1:20">
      <c r="A40" s="54" t="s">
        <v>57</v>
      </c>
      <c r="B40" s="54" t="s">
        <v>368</v>
      </c>
      <c r="C40" s="54" t="s">
        <v>59</v>
      </c>
      <c r="D40" s="54" t="s">
        <v>60</v>
      </c>
      <c r="E40" s="54" t="s">
        <v>61</v>
      </c>
      <c r="F40" s="54" t="s">
        <v>76</v>
      </c>
      <c r="G40" s="7">
        <v>800000</v>
      </c>
      <c r="H40" s="55" t="s">
        <v>117</v>
      </c>
      <c r="I40" s="10" t="s">
        <v>236</v>
      </c>
      <c r="J40" s="55" t="s">
        <v>103</v>
      </c>
      <c r="K40" s="54" t="s">
        <v>95</v>
      </c>
      <c r="L40" s="54" t="s">
        <v>125</v>
      </c>
      <c r="M40" s="54" t="s">
        <v>69</v>
      </c>
      <c r="N40" s="54" t="s">
        <v>144</v>
      </c>
      <c r="O40" s="55" t="s">
        <v>85</v>
      </c>
      <c r="P40" s="54"/>
      <c r="Q40" s="3" t="s">
        <v>369</v>
      </c>
      <c r="R40" s="3"/>
    </row>
    <row r="41" spans="1:20">
      <c r="A41" s="54" t="s">
        <v>57</v>
      </c>
      <c r="B41" s="54" t="s">
        <v>370</v>
      </c>
      <c r="C41" s="54" t="s">
        <v>87</v>
      </c>
      <c r="D41" s="54" t="s">
        <v>139</v>
      </c>
      <c r="E41" s="54" t="s">
        <v>75</v>
      </c>
      <c r="F41" s="54" t="s">
        <v>173</v>
      </c>
      <c r="G41" s="7" t="s">
        <v>91</v>
      </c>
      <c r="H41" s="54" t="s">
        <v>117</v>
      </c>
      <c r="I41" t="s">
        <v>65</v>
      </c>
      <c r="J41" s="55" t="s">
        <v>111</v>
      </c>
      <c r="K41" s="54" t="s">
        <v>67</v>
      </c>
      <c r="L41" s="54" t="s">
        <v>132</v>
      </c>
      <c r="M41" s="54" t="s">
        <v>83</v>
      </c>
      <c r="N41" s="54" t="s">
        <v>126</v>
      </c>
      <c r="O41" s="54" t="s">
        <v>71</v>
      </c>
      <c r="P41" s="54" t="s">
        <v>371</v>
      </c>
      <c r="Q41" s="3" t="s">
        <v>372</v>
      </c>
      <c r="R41" s="8" t="s">
        <v>373</v>
      </c>
    </row>
    <row r="42" spans="1:20">
      <c r="A42" s="54" t="s">
        <v>86</v>
      </c>
      <c r="B42" s="54" t="s">
        <v>374</v>
      </c>
      <c r="C42" s="54" t="s">
        <v>59</v>
      </c>
      <c r="D42" s="54" t="s">
        <v>60</v>
      </c>
      <c r="E42" s="54" t="s">
        <v>100</v>
      </c>
      <c r="F42" s="54" t="s">
        <v>159</v>
      </c>
      <c r="G42" s="10">
        <v>0.75</v>
      </c>
      <c r="H42" s="55" t="s">
        <v>117</v>
      </c>
      <c r="I42" s="12" t="s">
        <v>236</v>
      </c>
      <c r="J42" s="55" t="s">
        <v>94</v>
      </c>
      <c r="K42" s="54" t="s">
        <v>95</v>
      </c>
      <c r="L42" s="54" t="s">
        <v>68</v>
      </c>
      <c r="M42" s="54" t="s">
        <v>69</v>
      </c>
      <c r="N42" s="54" t="s">
        <v>70</v>
      </c>
      <c r="O42" s="54" t="s">
        <v>207</v>
      </c>
      <c r="P42" s="54"/>
      <c r="Q42" s="8" t="s">
        <v>375</v>
      </c>
      <c r="R42" s="8" t="s">
        <v>376</v>
      </c>
      <c r="S42" s="8" t="s">
        <v>377</v>
      </c>
      <c r="T42" s="8"/>
    </row>
    <row r="43" spans="1:20">
      <c r="A43" s="54" t="s">
        <v>57</v>
      </c>
      <c r="B43" s="54" t="s">
        <v>378</v>
      </c>
      <c r="C43" s="54" t="s">
        <v>59</v>
      </c>
      <c r="D43" s="54" t="s">
        <v>60</v>
      </c>
      <c r="E43" s="54" t="s">
        <v>61</v>
      </c>
      <c r="F43" s="54" t="s">
        <v>62</v>
      </c>
      <c r="G43" s="7" t="s">
        <v>379</v>
      </c>
      <c r="H43" s="55" t="s">
        <v>117</v>
      </c>
      <c r="I43" s="10" t="s">
        <v>236</v>
      </c>
      <c r="J43" s="55" t="s">
        <v>103</v>
      </c>
      <c r="K43" s="54" t="s">
        <v>95</v>
      </c>
      <c r="L43" s="54" t="s">
        <v>125</v>
      </c>
      <c r="M43" s="54" t="s">
        <v>69</v>
      </c>
      <c r="N43" s="54" t="s">
        <v>70</v>
      </c>
      <c r="O43" s="55" t="s">
        <v>85</v>
      </c>
      <c r="P43" s="54" t="s">
        <v>380</v>
      </c>
      <c r="Q43" s="3" t="s">
        <v>381</v>
      </c>
      <c r="R43" s="3" t="s">
        <v>382</v>
      </c>
    </row>
    <row r="44" spans="1:20">
      <c r="A44" s="54" t="s">
        <v>57</v>
      </c>
      <c r="B44" s="54" t="s">
        <v>383</v>
      </c>
      <c r="C44" s="54" t="s">
        <v>59</v>
      </c>
      <c r="D44" s="54" t="s">
        <v>107</v>
      </c>
      <c r="E44" s="54" t="s">
        <v>89</v>
      </c>
      <c r="F44" s="54" t="s">
        <v>151</v>
      </c>
      <c r="G44" s="7">
        <v>2500</v>
      </c>
      <c r="H44" s="55" t="s">
        <v>64</v>
      </c>
      <c r="I44" s="12">
        <v>0.9</v>
      </c>
      <c r="J44" s="55" t="s">
        <v>103</v>
      </c>
      <c r="K44" s="54" t="s">
        <v>67</v>
      </c>
      <c r="L44" s="54" t="s">
        <v>132</v>
      </c>
      <c r="M44" s="54" t="s">
        <v>83</v>
      </c>
      <c r="N44" s="54" t="s">
        <v>144</v>
      </c>
      <c r="O44" s="54" t="s">
        <v>71</v>
      </c>
      <c r="P44" s="54" t="s">
        <v>384</v>
      </c>
      <c r="Q44" s="8" t="s">
        <v>385</v>
      </c>
      <c r="R44" s="8"/>
      <c r="S44" s="8"/>
      <c r="T44" s="8"/>
    </row>
    <row r="45" spans="1:20">
      <c r="A45" s="54" t="s">
        <v>72</v>
      </c>
      <c r="B45" s="54" t="s">
        <v>386</v>
      </c>
      <c r="C45" s="54" t="s">
        <v>73</v>
      </c>
      <c r="D45" s="54" t="s">
        <v>134</v>
      </c>
      <c r="E45" s="54" t="s">
        <v>89</v>
      </c>
      <c r="F45" s="54" t="s">
        <v>172</v>
      </c>
      <c r="G45" s="7">
        <v>500000</v>
      </c>
      <c r="H45" s="55" t="s">
        <v>117</v>
      </c>
      <c r="I45" s="7" t="s">
        <v>236</v>
      </c>
      <c r="J45" s="55" t="s">
        <v>143</v>
      </c>
      <c r="K45" s="54" t="s">
        <v>67</v>
      </c>
      <c r="L45" s="54" t="s">
        <v>132</v>
      </c>
      <c r="M45" s="54" t="s">
        <v>83</v>
      </c>
      <c r="N45" s="54" t="s">
        <v>70</v>
      </c>
      <c r="O45" s="54" t="s">
        <v>71</v>
      </c>
      <c r="P45" s="54" t="s">
        <v>387</v>
      </c>
      <c r="Q45" s="3" t="s">
        <v>388</v>
      </c>
      <c r="R45" s="3" t="s">
        <v>389</v>
      </c>
      <c r="S45" s="3" t="s">
        <v>390</v>
      </c>
      <c r="T45" s="3"/>
    </row>
    <row r="46" spans="1:20">
      <c r="A46" s="54" t="s">
        <v>57</v>
      </c>
      <c r="B46" s="54" t="s">
        <v>391</v>
      </c>
      <c r="C46" s="54" t="s">
        <v>59</v>
      </c>
      <c r="D46" s="54" t="s">
        <v>74</v>
      </c>
      <c r="E46" s="54" t="s">
        <v>100</v>
      </c>
      <c r="F46" s="54" t="s">
        <v>181</v>
      </c>
      <c r="G46" s="7">
        <v>300000</v>
      </c>
      <c r="H46" s="55" t="s">
        <v>117</v>
      </c>
      <c r="I46" s="12">
        <v>0.5</v>
      </c>
      <c r="J46" s="55" t="s">
        <v>87</v>
      </c>
      <c r="K46" s="54" t="s">
        <v>95</v>
      </c>
      <c r="L46" s="54" t="s">
        <v>68</v>
      </c>
      <c r="M46" s="54" t="s">
        <v>69</v>
      </c>
      <c r="N46" s="54" t="s">
        <v>70</v>
      </c>
      <c r="O46" s="55" t="s">
        <v>85</v>
      </c>
      <c r="P46" s="54" t="s">
        <v>392</v>
      </c>
      <c r="Q46" s="3" t="s">
        <v>393</v>
      </c>
      <c r="R46" s="3" t="s">
        <v>394</v>
      </c>
      <c r="S46" s="8"/>
      <c r="T46" s="8"/>
    </row>
    <row r="47" spans="1:20">
      <c r="A47" s="54" t="s">
        <v>57</v>
      </c>
      <c r="B47" s="59" t="s">
        <v>395</v>
      </c>
      <c r="C47" s="54" t="s">
        <v>59</v>
      </c>
      <c r="D47" s="54" t="s">
        <v>60</v>
      </c>
      <c r="E47" s="54" t="s">
        <v>61</v>
      </c>
      <c r="F47" s="54" t="s">
        <v>116</v>
      </c>
      <c r="G47" s="7">
        <v>400000</v>
      </c>
      <c r="H47" s="54" t="s">
        <v>117</v>
      </c>
      <c r="I47" s="10">
        <v>0.55000000000000004</v>
      </c>
      <c r="J47" s="54" t="s">
        <v>80</v>
      </c>
      <c r="K47" s="54" t="s">
        <v>95</v>
      </c>
      <c r="L47" s="54" t="s">
        <v>68</v>
      </c>
      <c r="M47" s="54" t="s">
        <v>69</v>
      </c>
      <c r="N47" s="54" t="s">
        <v>70</v>
      </c>
      <c r="O47" s="55" t="s">
        <v>85</v>
      </c>
      <c r="P47" s="54" t="s">
        <v>396</v>
      </c>
      <c r="Q47" s="3" t="s">
        <v>397</v>
      </c>
      <c r="R47" s="8" t="s">
        <v>398</v>
      </c>
      <c r="S47" t="s">
        <v>399</v>
      </c>
    </row>
    <row r="48" spans="1:20">
      <c r="A48" s="54" t="s">
        <v>57</v>
      </c>
      <c r="B48" s="54" t="s">
        <v>400</v>
      </c>
      <c r="C48" s="54" t="s">
        <v>59</v>
      </c>
      <c r="D48" s="54" t="s">
        <v>74</v>
      </c>
      <c r="E48" s="54" t="s">
        <v>100</v>
      </c>
      <c r="F48" s="54" t="s">
        <v>183</v>
      </c>
      <c r="G48" s="7">
        <v>156000</v>
      </c>
      <c r="H48" s="55" t="s">
        <v>117</v>
      </c>
      <c r="I48" s="12">
        <v>0.4</v>
      </c>
      <c r="J48" s="55" t="s">
        <v>80</v>
      </c>
      <c r="K48" s="54" t="s">
        <v>95</v>
      </c>
      <c r="L48" s="54" t="s">
        <v>96</v>
      </c>
      <c r="M48" s="54" t="s">
        <v>69</v>
      </c>
      <c r="N48" s="54" t="s">
        <v>144</v>
      </c>
      <c r="O48" s="55" t="s">
        <v>85</v>
      </c>
      <c r="P48" s="54" t="s">
        <v>401</v>
      </c>
      <c r="Q48" s="3" t="s">
        <v>402</v>
      </c>
      <c r="R48" s="3" t="s">
        <v>403</v>
      </c>
      <c r="S48" s="8"/>
      <c r="T48" s="8"/>
    </row>
    <row r="49" spans="1:20">
      <c r="A49" s="54" t="s">
        <v>86</v>
      </c>
      <c r="B49" s="54" t="s">
        <v>404</v>
      </c>
      <c r="C49" s="54" t="s">
        <v>59</v>
      </c>
      <c r="D49" s="54" t="s">
        <v>60</v>
      </c>
      <c r="E49" s="54" t="s">
        <v>100</v>
      </c>
      <c r="F49" s="54" t="s">
        <v>116</v>
      </c>
      <c r="G49" s="7">
        <v>200000</v>
      </c>
      <c r="H49" s="54" t="s">
        <v>117</v>
      </c>
      <c r="I49" s="10">
        <v>0.3</v>
      </c>
      <c r="J49" s="54" t="s">
        <v>80</v>
      </c>
      <c r="K49" s="54" t="s">
        <v>95</v>
      </c>
      <c r="L49" s="54" t="s">
        <v>68</v>
      </c>
      <c r="M49" s="54" t="s">
        <v>69</v>
      </c>
      <c r="N49" s="54" t="s">
        <v>70</v>
      </c>
      <c r="O49" s="54" t="s">
        <v>207</v>
      </c>
      <c r="P49" s="54" t="s">
        <v>405</v>
      </c>
      <c r="Q49" s="3" t="s">
        <v>406</v>
      </c>
      <c r="R49" s="8" t="s">
        <v>407</v>
      </c>
    </row>
    <row r="50" spans="1:20">
      <c r="A50" s="54" t="s">
        <v>57</v>
      </c>
      <c r="B50" s="59" t="s">
        <v>408</v>
      </c>
      <c r="C50" s="54" t="s">
        <v>59</v>
      </c>
      <c r="D50" s="54" t="s">
        <v>74</v>
      </c>
      <c r="E50" s="54" t="s">
        <v>61</v>
      </c>
      <c r="F50" s="54" t="s">
        <v>180</v>
      </c>
      <c r="G50" s="7">
        <v>2000000</v>
      </c>
      <c r="H50" s="55" t="s">
        <v>117</v>
      </c>
      <c r="I50" s="12">
        <v>0.2</v>
      </c>
      <c r="J50" s="55" t="s">
        <v>80</v>
      </c>
      <c r="K50" s="54" t="s">
        <v>81</v>
      </c>
      <c r="L50" s="54" t="s">
        <v>68</v>
      </c>
      <c r="M50" s="54" t="s">
        <v>69</v>
      </c>
      <c r="N50" s="54" t="s">
        <v>70</v>
      </c>
      <c r="O50" s="55" t="s">
        <v>85</v>
      </c>
      <c r="P50" s="54" t="s">
        <v>409</v>
      </c>
      <c r="Q50" s="8" t="s">
        <v>410</v>
      </c>
      <c r="R50" s="3" t="s">
        <v>411</v>
      </c>
    </row>
    <row r="51" spans="1:20">
      <c r="A51" s="54" t="s">
        <v>86</v>
      </c>
      <c r="B51" s="54" t="s">
        <v>412</v>
      </c>
      <c r="C51" s="54" t="s">
        <v>59</v>
      </c>
      <c r="D51" s="54" t="s">
        <v>60</v>
      </c>
      <c r="E51" s="54" t="s">
        <v>89</v>
      </c>
      <c r="F51" s="54" t="s">
        <v>158</v>
      </c>
      <c r="G51" s="7" t="s">
        <v>65</v>
      </c>
      <c r="H51" s="54" t="s">
        <v>65</v>
      </c>
      <c r="I51" t="s">
        <v>65</v>
      </c>
      <c r="J51" s="55" t="s">
        <v>149</v>
      </c>
      <c r="K51" s="54" t="s">
        <v>67</v>
      </c>
      <c r="L51" s="54" t="s">
        <v>132</v>
      </c>
      <c r="M51" s="54" t="s">
        <v>83</v>
      </c>
      <c r="N51" s="54" t="s">
        <v>70</v>
      </c>
      <c r="O51" s="54" t="s">
        <v>207</v>
      </c>
      <c r="P51" s="54" t="s">
        <v>413</v>
      </c>
      <c r="Q51" s="8" t="s">
        <v>414</v>
      </c>
      <c r="R51" s="3" t="s">
        <v>415</v>
      </c>
      <c r="T51" s="8"/>
    </row>
    <row r="52" spans="1:20">
      <c r="A52" s="54" t="s">
        <v>57</v>
      </c>
      <c r="B52" s="54" t="s">
        <v>416</v>
      </c>
      <c r="C52" s="54" t="s">
        <v>59</v>
      </c>
      <c r="D52" s="54" t="s">
        <v>60</v>
      </c>
      <c r="E52" s="54" t="s">
        <v>100</v>
      </c>
      <c r="F52" s="54" t="s">
        <v>183</v>
      </c>
      <c r="G52" s="163">
        <v>150000</v>
      </c>
      <c r="H52" s="55" t="s">
        <v>64</v>
      </c>
      <c r="I52" s="12">
        <v>0.4</v>
      </c>
      <c r="J52" s="55" t="s">
        <v>80</v>
      </c>
      <c r="K52" s="54" t="s">
        <v>95</v>
      </c>
      <c r="L52" s="54" t="s">
        <v>125</v>
      </c>
      <c r="M52" s="54" t="s">
        <v>69</v>
      </c>
      <c r="N52" s="54" t="s">
        <v>144</v>
      </c>
      <c r="O52" s="54" t="s">
        <v>71</v>
      </c>
      <c r="P52" s="54" t="s">
        <v>417</v>
      </c>
      <c r="Q52" s="3" t="s">
        <v>418</v>
      </c>
      <c r="R52" s="3" t="s">
        <v>419</v>
      </c>
      <c r="S52" s="8" t="s">
        <v>420</v>
      </c>
      <c r="T52" s="8"/>
    </row>
    <row r="53" spans="1:20">
      <c r="A53" s="54" t="s">
        <v>86</v>
      </c>
      <c r="B53" s="54" t="s">
        <v>421</v>
      </c>
      <c r="C53" s="54" t="s">
        <v>59</v>
      </c>
      <c r="D53" s="54" t="s">
        <v>60</v>
      </c>
      <c r="E53" s="54" t="s">
        <v>89</v>
      </c>
      <c r="F53" s="54" t="s">
        <v>159</v>
      </c>
      <c r="G53" s="2">
        <v>1000000</v>
      </c>
      <c r="H53" s="55" t="s">
        <v>117</v>
      </c>
      <c r="I53" s="12">
        <v>0.25</v>
      </c>
      <c r="J53" s="55" t="s">
        <v>80</v>
      </c>
      <c r="K53" s="54" t="s">
        <v>95</v>
      </c>
      <c r="L53" s="54" t="s">
        <v>125</v>
      </c>
      <c r="M53" s="54" t="s">
        <v>69</v>
      </c>
      <c r="N53" s="54" t="s">
        <v>70</v>
      </c>
      <c r="O53" s="55" t="s">
        <v>85</v>
      </c>
      <c r="P53" s="54" t="s">
        <v>422</v>
      </c>
      <c r="Q53" s="3" t="s">
        <v>423</v>
      </c>
      <c r="R53" s="3" t="s">
        <v>424</v>
      </c>
      <c r="S53" s="8"/>
      <c r="T53" s="8"/>
    </row>
    <row r="54" spans="1:20">
      <c r="A54" s="54" t="s">
        <v>86</v>
      </c>
      <c r="B54" s="54" t="s">
        <v>425</v>
      </c>
      <c r="C54" s="54" t="s">
        <v>59</v>
      </c>
      <c r="D54" s="54" t="s">
        <v>74</v>
      </c>
      <c r="E54" s="54" t="s">
        <v>100</v>
      </c>
      <c r="F54" s="54" t="s">
        <v>156</v>
      </c>
      <c r="G54" s="7" t="s">
        <v>65</v>
      </c>
      <c r="H54" s="54" t="s">
        <v>65</v>
      </c>
      <c r="I54" t="s">
        <v>65</v>
      </c>
      <c r="J54" s="55" t="s">
        <v>103</v>
      </c>
      <c r="K54" s="54" t="s">
        <v>67</v>
      </c>
      <c r="L54" s="54" t="s">
        <v>132</v>
      </c>
      <c r="M54" s="54" t="s">
        <v>83</v>
      </c>
      <c r="N54" s="54" t="s">
        <v>106</v>
      </c>
      <c r="O54" s="54" t="s">
        <v>207</v>
      </c>
      <c r="P54" s="54"/>
      <c r="Q54" s="8" t="s">
        <v>426</v>
      </c>
      <c r="R54" s="8" t="s">
        <v>427</v>
      </c>
      <c r="S54" s="8"/>
      <c r="T54" s="8"/>
    </row>
    <row r="55" spans="1:20">
      <c r="A55" s="54" t="s">
        <v>86</v>
      </c>
      <c r="B55" s="54" t="s">
        <v>428</v>
      </c>
      <c r="C55" s="54" t="s">
        <v>59</v>
      </c>
      <c r="D55" s="54" t="s">
        <v>60</v>
      </c>
      <c r="E55" s="54" t="s">
        <v>100</v>
      </c>
      <c r="F55" s="54" t="s">
        <v>180</v>
      </c>
      <c r="G55" s="7">
        <v>2000000</v>
      </c>
      <c r="H55" s="54" t="s">
        <v>117</v>
      </c>
      <c r="I55" s="39">
        <v>0.25</v>
      </c>
      <c r="J55" s="55" t="s">
        <v>80</v>
      </c>
      <c r="K55" s="54" t="s">
        <v>95</v>
      </c>
      <c r="L55" s="54" t="s">
        <v>96</v>
      </c>
      <c r="M55" s="54" t="s">
        <v>69</v>
      </c>
      <c r="N55" s="54" t="s">
        <v>70</v>
      </c>
      <c r="O55" s="55" t="s">
        <v>85</v>
      </c>
      <c r="P55" s="54" t="s">
        <v>429</v>
      </c>
      <c r="Q55" s="8" t="s">
        <v>430</v>
      </c>
      <c r="R55" s="3" t="s">
        <v>431</v>
      </c>
    </row>
    <row r="56" spans="1:20">
      <c r="A56" s="54" t="s">
        <v>86</v>
      </c>
      <c r="B56" s="54" t="s">
        <v>374</v>
      </c>
      <c r="C56" s="54" t="s">
        <v>59</v>
      </c>
      <c r="D56" s="54" t="s">
        <v>60</v>
      </c>
      <c r="E56" s="54" t="s">
        <v>100</v>
      </c>
      <c r="F56" s="54" t="s">
        <v>167</v>
      </c>
      <c r="G56" s="7">
        <v>3000000</v>
      </c>
      <c r="H56" s="55" t="s">
        <v>117</v>
      </c>
      <c r="I56" s="39">
        <v>0.3</v>
      </c>
      <c r="J56" s="55" t="s">
        <v>80</v>
      </c>
      <c r="K56" s="54" t="s">
        <v>95</v>
      </c>
      <c r="L56" s="54" t="s">
        <v>105</v>
      </c>
      <c r="M56" s="54" t="s">
        <v>69</v>
      </c>
      <c r="N56" s="54" t="s">
        <v>70</v>
      </c>
      <c r="O56" s="54" t="s">
        <v>207</v>
      </c>
      <c r="P56" s="54" t="s">
        <v>432</v>
      </c>
      <c r="Q56" s="3" t="s">
        <v>433</v>
      </c>
      <c r="R56" s="3"/>
    </row>
    <row r="57" spans="1:20">
      <c r="A57" s="149" t="s">
        <v>57</v>
      </c>
      <c r="B57" s="149" t="s">
        <v>434</v>
      </c>
      <c r="C57" s="54" t="s">
        <v>59</v>
      </c>
      <c r="D57" s="54" t="s">
        <v>74</v>
      </c>
      <c r="E57" s="54" t="s">
        <v>75</v>
      </c>
      <c r="F57" s="149" t="s">
        <v>160</v>
      </c>
      <c r="G57" s="7" t="s">
        <v>91</v>
      </c>
      <c r="H57" s="54" t="s">
        <v>117</v>
      </c>
      <c r="I57" t="s">
        <v>65</v>
      </c>
      <c r="J57" s="55" t="s">
        <v>111</v>
      </c>
      <c r="K57" s="54" t="s">
        <v>67</v>
      </c>
      <c r="L57" s="54" t="s">
        <v>132</v>
      </c>
      <c r="M57" s="54" t="s">
        <v>83</v>
      </c>
      <c r="N57" s="54" t="s">
        <v>84</v>
      </c>
      <c r="O57" s="54" t="s">
        <v>71</v>
      </c>
      <c r="P57" s="54" t="s">
        <v>435</v>
      </c>
      <c r="Q57" s="3" t="s">
        <v>436</v>
      </c>
      <c r="R57" s="3" t="s">
        <v>437</v>
      </c>
    </row>
    <row r="58" spans="1:20">
      <c r="A58" s="54" t="s">
        <v>86</v>
      </c>
      <c r="B58" s="54" t="s">
        <v>438</v>
      </c>
      <c r="C58" s="54" t="s">
        <v>87</v>
      </c>
      <c r="D58" s="54" t="s">
        <v>150</v>
      </c>
      <c r="E58" s="54" t="s">
        <v>89</v>
      </c>
      <c r="F58" s="54" t="s">
        <v>177</v>
      </c>
      <c r="G58" s="7" t="s">
        <v>65</v>
      </c>
      <c r="H58" s="54" t="s">
        <v>65</v>
      </c>
      <c r="I58" t="s">
        <v>65</v>
      </c>
      <c r="J58" s="55" t="s">
        <v>111</v>
      </c>
      <c r="K58" s="54" t="s">
        <v>104</v>
      </c>
      <c r="L58" s="54" t="s">
        <v>118</v>
      </c>
      <c r="M58" s="54" t="s">
        <v>83</v>
      </c>
      <c r="N58" s="54" t="s">
        <v>126</v>
      </c>
      <c r="O58" s="54" t="s">
        <v>71</v>
      </c>
      <c r="P58" s="54" t="s">
        <v>439</v>
      </c>
      <c r="Q58" s="3" t="s">
        <v>440</v>
      </c>
      <c r="R58" s="8"/>
    </row>
    <row r="59" spans="1:20">
      <c r="A59" s="54" t="s">
        <v>57</v>
      </c>
      <c r="B59" s="54" t="s">
        <v>441</v>
      </c>
      <c r="C59" s="54" t="s">
        <v>59</v>
      </c>
      <c r="D59" s="54" t="s">
        <v>74</v>
      </c>
      <c r="E59" s="54" t="s">
        <v>89</v>
      </c>
      <c r="F59" s="54" t="s">
        <v>122</v>
      </c>
      <c r="G59" s="7">
        <v>5000</v>
      </c>
      <c r="H59" s="55" t="s">
        <v>92</v>
      </c>
      <c r="I59" s="7" t="s">
        <v>236</v>
      </c>
      <c r="J59" s="55" t="s">
        <v>111</v>
      </c>
      <c r="K59" s="54" t="s">
        <v>104</v>
      </c>
      <c r="L59" s="54" t="s">
        <v>125</v>
      </c>
      <c r="M59" s="54" t="s">
        <v>83</v>
      </c>
      <c r="N59" s="54" t="s">
        <v>97</v>
      </c>
      <c r="O59" s="54" t="s">
        <v>71</v>
      </c>
      <c r="P59" s="54"/>
      <c r="Q59" s="3" t="s">
        <v>442</v>
      </c>
      <c r="R59" s="3" t="s">
        <v>443</v>
      </c>
      <c r="S59" s="8"/>
      <c r="T59" s="8"/>
    </row>
    <row r="60" spans="1:20">
      <c r="A60" s="54" t="s">
        <v>57</v>
      </c>
      <c r="B60" s="59" t="s">
        <v>444</v>
      </c>
      <c r="C60" s="54" t="s">
        <v>87</v>
      </c>
      <c r="D60" s="54" t="s">
        <v>114</v>
      </c>
      <c r="E60" s="54" t="s">
        <v>89</v>
      </c>
      <c r="F60" s="54" t="s">
        <v>129</v>
      </c>
      <c r="G60" s="41" t="s">
        <v>65</v>
      </c>
      <c r="H60" s="54" t="s">
        <v>65</v>
      </c>
      <c r="I60" t="s">
        <v>65</v>
      </c>
      <c r="J60" s="55" t="s">
        <v>111</v>
      </c>
      <c r="K60" s="54" t="s">
        <v>67</v>
      </c>
      <c r="L60" s="54" t="s">
        <v>132</v>
      </c>
      <c r="M60" s="54" t="s">
        <v>83</v>
      </c>
      <c r="N60" s="54" t="s">
        <v>119</v>
      </c>
      <c r="O60" s="54" t="s">
        <v>71</v>
      </c>
      <c r="P60" s="54" t="s">
        <v>445</v>
      </c>
      <c r="Q60" s="8" t="s">
        <v>446</v>
      </c>
      <c r="R60" s="3" t="s">
        <v>447</v>
      </c>
      <c r="S60" s="8"/>
      <c r="T60" s="8"/>
    </row>
    <row r="61" spans="1:20">
      <c r="A61" s="54" t="s">
        <v>57</v>
      </c>
      <c r="B61" s="54" t="s">
        <v>448</v>
      </c>
      <c r="C61" s="54" t="s">
        <v>87</v>
      </c>
      <c r="D61" s="54" t="s">
        <v>114</v>
      </c>
      <c r="E61" s="54" t="s">
        <v>75</v>
      </c>
      <c r="F61" s="54" t="s">
        <v>116</v>
      </c>
      <c r="G61" s="7" t="s">
        <v>65</v>
      </c>
      <c r="H61" s="54" t="s">
        <v>65</v>
      </c>
      <c r="I61" t="s">
        <v>65</v>
      </c>
      <c r="J61" s="55" t="s">
        <v>103</v>
      </c>
      <c r="K61" s="55" t="s">
        <v>67</v>
      </c>
      <c r="L61" s="54" t="s">
        <v>132</v>
      </c>
      <c r="M61" s="54" t="s">
        <v>83</v>
      </c>
      <c r="N61" s="54" t="s">
        <v>97</v>
      </c>
      <c r="O61" s="54" t="s">
        <v>71</v>
      </c>
      <c r="P61" s="54" t="s">
        <v>449</v>
      </c>
      <c r="Q61" s="8" t="s">
        <v>450</v>
      </c>
      <c r="R61" s="3" t="s">
        <v>451</v>
      </c>
      <c r="S61" s="3"/>
      <c r="T61" s="8"/>
    </row>
    <row r="62" spans="1:20">
      <c r="A62" s="54" t="s">
        <v>57</v>
      </c>
      <c r="B62" s="54" t="s">
        <v>452</v>
      </c>
      <c r="C62" s="54" t="s">
        <v>87</v>
      </c>
      <c r="D62" s="54" t="s">
        <v>99</v>
      </c>
      <c r="E62" s="54" t="s">
        <v>75</v>
      </c>
      <c r="F62" s="54" t="s">
        <v>163</v>
      </c>
      <c r="G62" s="7" t="s">
        <v>65</v>
      </c>
      <c r="H62" s="54" t="s">
        <v>65</v>
      </c>
      <c r="I62" t="s">
        <v>65</v>
      </c>
      <c r="J62" s="55" t="s">
        <v>103</v>
      </c>
      <c r="K62" s="54" t="s">
        <v>67</v>
      </c>
      <c r="L62" s="54" t="s">
        <v>132</v>
      </c>
      <c r="M62" s="54" t="s">
        <v>83</v>
      </c>
      <c r="N62" s="54" t="s">
        <v>97</v>
      </c>
      <c r="O62" s="54" t="s">
        <v>71</v>
      </c>
      <c r="P62" s="54" t="s">
        <v>449</v>
      </c>
      <c r="Q62" s="8" t="s">
        <v>450</v>
      </c>
      <c r="R62" s="8"/>
      <c r="S62" s="8"/>
      <c r="T62" s="8"/>
    </row>
    <row r="63" spans="1:20">
      <c r="A63" s="149" t="s">
        <v>57</v>
      </c>
      <c r="B63" s="149" t="s">
        <v>453</v>
      </c>
      <c r="C63" s="54" t="s">
        <v>87</v>
      </c>
      <c r="D63" s="54" t="s">
        <v>114</v>
      </c>
      <c r="E63" s="54" t="s">
        <v>75</v>
      </c>
      <c r="F63" s="149" t="s">
        <v>177</v>
      </c>
      <c r="G63" s="39" t="s">
        <v>65</v>
      </c>
      <c r="H63" s="54" t="s">
        <v>65</v>
      </c>
      <c r="I63" t="s">
        <v>65</v>
      </c>
      <c r="J63" s="55" t="s">
        <v>80</v>
      </c>
      <c r="K63" s="54" t="s">
        <v>95</v>
      </c>
      <c r="L63" s="54" t="s">
        <v>125</v>
      </c>
      <c r="M63" s="54" t="s">
        <v>83</v>
      </c>
      <c r="N63" s="54" t="s">
        <v>133</v>
      </c>
      <c r="O63" s="54" t="s">
        <v>71</v>
      </c>
      <c r="P63" s="54" t="s">
        <v>454</v>
      </c>
      <c r="Q63" s="8" t="s">
        <v>455</v>
      </c>
    </row>
    <row r="64" spans="1:20">
      <c r="A64" s="54" t="s">
        <v>86</v>
      </c>
      <c r="B64" s="63" t="s">
        <v>456</v>
      </c>
      <c r="C64" s="62" t="s">
        <v>87</v>
      </c>
      <c r="D64" s="62" t="s">
        <v>139</v>
      </c>
      <c r="E64" s="62" t="s">
        <v>75</v>
      </c>
      <c r="F64" s="62" t="s">
        <v>136</v>
      </c>
      <c r="G64" t="s">
        <v>65</v>
      </c>
      <c r="H64" s="54" t="s">
        <v>65</v>
      </c>
      <c r="I64" t="s">
        <v>65</v>
      </c>
      <c r="J64" s="55" t="s">
        <v>111</v>
      </c>
      <c r="K64" s="54" t="s">
        <v>67</v>
      </c>
      <c r="L64" s="54" t="s">
        <v>132</v>
      </c>
      <c r="M64" s="54" t="s">
        <v>83</v>
      </c>
      <c r="N64" s="54" t="s">
        <v>126</v>
      </c>
      <c r="O64" s="54" t="s">
        <v>71</v>
      </c>
      <c r="P64" s="54" t="s">
        <v>457</v>
      </c>
      <c r="Q64" s="3" t="s">
        <v>458</v>
      </c>
      <c r="R64" s="3" t="s">
        <v>459</v>
      </c>
      <c r="S64" s="3" t="s">
        <v>460</v>
      </c>
      <c r="T64" s="18"/>
    </row>
    <row r="65" spans="1:20">
      <c r="A65" s="54" t="s">
        <v>86</v>
      </c>
      <c r="B65" s="54" t="s">
        <v>461</v>
      </c>
      <c r="C65" s="54" t="s">
        <v>59</v>
      </c>
      <c r="D65" s="54" t="s">
        <v>99</v>
      </c>
      <c r="E65" s="54" t="s">
        <v>89</v>
      </c>
      <c r="F65" s="54" t="s">
        <v>122</v>
      </c>
      <c r="G65" s="7" t="s">
        <v>65</v>
      </c>
      <c r="H65" s="54" t="s">
        <v>65</v>
      </c>
      <c r="I65" t="s">
        <v>65</v>
      </c>
      <c r="J65" s="55" t="s">
        <v>143</v>
      </c>
      <c r="K65" s="54" t="s">
        <v>95</v>
      </c>
      <c r="L65" s="54" t="s">
        <v>105</v>
      </c>
      <c r="M65" s="54" t="s">
        <v>83</v>
      </c>
      <c r="N65" s="54" t="s">
        <v>70</v>
      </c>
      <c r="O65" s="55" t="s">
        <v>85</v>
      </c>
      <c r="P65" s="54" t="s">
        <v>462</v>
      </c>
      <c r="Q65" s="3" t="s">
        <v>463</v>
      </c>
      <c r="R65" s="3" t="s">
        <v>464</v>
      </c>
      <c r="S65" s="3" t="s">
        <v>465</v>
      </c>
      <c r="T65" s="3" t="s">
        <v>466</v>
      </c>
    </row>
    <row r="66" spans="1:20">
      <c r="A66" s="149" t="s">
        <v>57</v>
      </c>
      <c r="B66" s="149" t="s">
        <v>467</v>
      </c>
      <c r="C66" s="54" t="s">
        <v>87</v>
      </c>
      <c r="D66" s="54" t="s">
        <v>114</v>
      </c>
      <c r="E66" s="54" t="s">
        <v>75</v>
      </c>
      <c r="F66" s="149" t="s">
        <v>177</v>
      </c>
      <c r="G66" s="39" t="s">
        <v>65</v>
      </c>
      <c r="H66" s="54" t="s">
        <v>65</v>
      </c>
      <c r="I66" t="s">
        <v>65</v>
      </c>
      <c r="J66" s="55" t="s">
        <v>103</v>
      </c>
      <c r="K66" s="54" t="s">
        <v>95</v>
      </c>
      <c r="L66" s="54" t="s">
        <v>125</v>
      </c>
      <c r="M66" s="54" t="s">
        <v>83</v>
      </c>
      <c r="N66" s="54" t="s">
        <v>133</v>
      </c>
      <c r="O66" s="54" t="s">
        <v>71</v>
      </c>
      <c r="P66" s="54" t="s">
        <v>468</v>
      </c>
      <c r="Q66" s="3" t="s">
        <v>469</v>
      </c>
    </row>
    <row r="67" spans="1:20">
      <c r="A67" s="54" t="s">
        <v>57</v>
      </c>
      <c r="B67" s="149" t="s">
        <v>470</v>
      </c>
      <c r="C67" s="54" t="s">
        <v>87</v>
      </c>
      <c r="D67" s="54" t="s">
        <v>99</v>
      </c>
      <c r="E67" s="54" t="s">
        <v>75</v>
      </c>
      <c r="F67" s="54" t="s">
        <v>147</v>
      </c>
      <c r="G67" s="7" t="s">
        <v>65</v>
      </c>
      <c r="H67" s="54" t="s">
        <v>65</v>
      </c>
      <c r="I67" t="s">
        <v>65</v>
      </c>
      <c r="J67" s="55" t="s">
        <v>111</v>
      </c>
      <c r="K67" s="54" t="s">
        <v>67</v>
      </c>
      <c r="L67" s="54" t="s">
        <v>132</v>
      </c>
      <c r="M67" s="54" t="s">
        <v>83</v>
      </c>
      <c r="N67" s="54" t="s">
        <v>84</v>
      </c>
      <c r="O67" s="54" t="s">
        <v>71</v>
      </c>
      <c r="P67" s="54" t="s">
        <v>471</v>
      </c>
      <c r="Q67" s="3" t="s">
        <v>472</v>
      </c>
      <c r="R67" s="3" t="s">
        <v>473</v>
      </c>
      <c r="S67" s="8"/>
      <c r="T67" s="8"/>
    </row>
    <row r="68" spans="1:20">
      <c r="A68" s="149" t="s">
        <v>57</v>
      </c>
      <c r="B68" s="149" t="s">
        <v>474</v>
      </c>
      <c r="C68" s="54" t="s">
        <v>87</v>
      </c>
      <c r="D68" s="54" t="s">
        <v>99</v>
      </c>
      <c r="E68" s="54" t="s">
        <v>75</v>
      </c>
      <c r="F68" s="149" t="s">
        <v>189</v>
      </c>
      <c r="G68" s="7" t="s">
        <v>65</v>
      </c>
      <c r="H68" s="54" t="s">
        <v>65</v>
      </c>
      <c r="I68" t="s">
        <v>65</v>
      </c>
      <c r="J68" s="55" t="s">
        <v>111</v>
      </c>
      <c r="K68" s="54" t="s">
        <v>67</v>
      </c>
      <c r="L68" s="54" t="s">
        <v>132</v>
      </c>
      <c r="M68" s="54" t="s">
        <v>83</v>
      </c>
      <c r="N68" s="54" t="s">
        <v>113</v>
      </c>
      <c r="O68" s="54" t="s">
        <v>71</v>
      </c>
      <c r="P68" s="54" t="s">
        <v>475</v>
      </c>
      <c r="Q68" s="3" t="s">
        <v>476</v>
      </c>
      <c r="R68" s="3" t="s">
        <v>477</v>
      </c>
      <c r="S68" s="3" t="s">
        <v>478</v>
      </c>
    </row>
    <row r="69" spans="1:20" s="18" customFormat="1">
      <c r="A69" s="149" t="s">
        <v>57</v>
      </c>
      <c r="B69" s="149" t="s">
        <v>479</v>
      </c>
      <c r="C69" s="54" t="s">
        <v>87</v>
      </c>
      <c r="D69" s="54" t="s">
        <v>99</v>
      </c>
      <c r="E69" s="54" t="s">
        <v>75</v>
      </c>
      <c r="F69" s="149" t="s">
        <v>166</v>
      </c>
      <c r="G69" s="7" t="s">
        <v>65</v>
      </c>
      <c r="H69" s="54" t="s">
        <v>65</v>
      </c>
      <c r="I69" t="s">
        <v>65</v>
      </c>
      <c r="J69" s="55" t="s">
        <v>94</v>
      </c>
      <c r="K69" s="54" t="s">
        <v>67</v>
      </c>
      <c r="L69" s="54" t="s">
        <v>132</v>
      </c>
      <c r="M69" s="54" t="s">
        <v>83</v>
      </c>
      <c r="N69" s="54" t="s">
        <v>113</v>
      </c>
      <c r="O69" s="54" t="s">
        <v>71</v>
      </c>
      <c r="P69" s="54" t="s">
        <v>480</v>
      </c>
      <c r="Q69" s="8" t="s">
        <v>481</v>
      </c>
      <c r="R69"/>
      <c r="S69"/>
      <c r="T69"/>
    </row>
    <row r="70" spans="1:20" s="18" customFormat="1">
      <c r="A70" s="54" t="s">
        <v>57</v>
      </c>
      <c r="B70" s="54" t="s">
        <v>482</v>
      </c>
      <c r="C70" s="54" t="s">
        <v>59</v>
      </c>
      <c r="D70" s="54" t="s">
        <v>60</v>
      </c>
      <c r="E70" s="54" t="s">
        <v>61</v>
      </c>
      <c r="F70" s="54" t="s">
        <v>184</v>
      </c>
      <c r="G70" s="39">
        <v>0.45</v>
      </c>
      <c r="H70" s="55" t="s">
        <v>64</v>
      </c>
      <c r="I70" s="12">
        <v>0.55000000000000004</v>
      </c>
      <c r="J70" s="55" t="s">
        <v>80</v>
      </c>
      <c r="K70" s="54" t="s">
        <v>95</v>
      </c>
      <c r="L70" s="54" t="s">
        <v>118</v>
      </c>
      <c r="M70" s="54" t="s">
        <v>69</v>
      </c>
      <c r="N70" s="54" t="s">
        <v>70</v>
      </c>
      <c r="O70" s="55" t="s">
        <v>85</v>
      </c>
      <c r="P70" s="54"/>
      <c r="Q70" s="3" t="s">
        <v>483</v>
      </c>
      <c r="R70" s="3" t="s">
        <v>484</v>
      </c>
      <c r="S70" s="3"/>
      <c r="T70" s="8"/>
    </row>
    <row r="71" spans="1:20">
      <c r="A71" s="54" t="s">
        <v>86</v>
      </c>
      <c r="B71" s="54" t="s">
        <v>485</v>
      </c>
      <c r="C71" s="54" t="s">
        <v>59</v>
      </c>
      <c r="D71" s="54" t="s">
        <v>74</v>
      </c>
      <c r="E71" s="54" t="s">
        <v>100</v>
      </c>
      <c r="F71" s="54" t="s">
        <v>136</v>
      </c>
      <c r="G71" s="10">
        <v>0.65</v>
      </c>
      <c r="H71" s="55" t="s">
        <v>117</v>
      </c>
      <c r="I71" s="10">
        <v>0.35</v>
      </c>
      <c r="J71" s="54" t="s">
        <v>103</v>
      </c>
      <c r="K71" s="54" t="s">
        <v>95</v>
      </c>
      <c r="L71" s="54" t="s">
        <v>96</v>
      </c>
      <c r="M71" s="54" t="s">
        <v>83</v>
      </c>
      <c r="N71" s="54" t="s">
        <v>84</v>
      </c>
      <c r="O71" s="55" t="s">
        <v>85</v>
      </c>
      <c r="P71" s="54"/>
      <c r="Q71" s="3" t="s">
        <v>486</v>
      </c>
      <c r="R71" s="3" t="s">
        <v>487</v>
      </c>
      <c r="S71" s="3" t="s">
        <v>488</v>
      </c>
      <c r="T71" s="3" t="s">
        <v>489</v>
      </c>
    </row>
    <row r="72" spans="1:20">
      <c r="A72" s="149" t="s">
        <v>57</v>
      </c>
      <c r="B72" s="149" t="s">
        <v>490</v>
      </c>
      <c r="C72" s="54" t="s">
        <v>87</v>
      </c>
      <c r="D72" s="54" t="s">
        <v>99</v>
      </c>
      <c r="E72" s="54" t="s">
        <v>75</v>
      </c>
      <c r="F72" s="149" t="s">
        <v>167</v>
      </c>
      <c r="G72" s="13" t="s">
        <v>65</v>
      </c>
      <c r="H72" s="54" t="s">
        <v>65</v>
      </c>
      <c r="I72" t="s">
        <v>65</v>
      </c>
      <c r="J72" s="55" t="s">
        <v>103</v>
      </c>
      <c r="K72" s="54" t="s">
        <v>67</v>
      </c>
      <c r="L72" s="54" t="s">
        <v>132</v>
      </c>
      <c r="M72" s="54" t="s">
        <v>83</v>
      </c>
      <c r="N72" s="54" t="s">
        <v>113</v>
      </c>
      <c r="O72" s="54" t="s">
        <v>71</v>
      </c>
      <c r="P72" s="54" t="s">
        <v>491</v>
      </c>
      <c r="Q72" s="8" t="s">
        <v>492</v>
      </c>
    </row>
    <row r="73" spans="1:20">
      <c r="A73" s="149" t="s">
        <v>57</v>
      </c>
      <c r="B73" s="149" t="s">
        <v>493</v>
      </c>
      <c r="C73" s="54" t="s">
        <v>87</v>
      </c>
      <c r="D73" s="54" t="s">
        <v>99</v>
      </c>
      <c r="E73" s="54" t="s">
        <v>75</v>
      </c>
      <c r="F73" s="149" t="s">
        <v>183</v>
      </c>
      <c r="G73" s="7" t="s">
        <v>65</v>
      </c>
      <c r="H73" s="54" t="s">
        <v>65</v>
      </c>
      <c r="I73" t="s">
        <v>65</v>
      </c>
      <c r="J73" s="55" t="s">
        <v>103</v>
      </c>
      <c r="K73" s="54" t="s">
        <v>95</v>
      </c>
      <c r="L73" s="54" t="s">
        <v>105</v>
      </c>
      <c r="M73" s="54" t="s">
        <v>83</v>
      </c>
      <c r="N73" s="54" t="s">
        <v>113</v>
      </c>
      <c r="O73" s="54" t="s">
        <v>71</v>
      </c>
      <c r="P73" s="54" t="s">
        <v>494</v>
      </c>
      <c r="Q73" s="8" t="s">
        <v>495</v>
      </c>
    </row>
    <row r="74" spans="1:20">
      <c r="A74" s="54" t="s">
        <v>72</v>
      </c>
      <c r="B74" s="54" t="s">
        <v>496</v>
      </c>
      <c r="C74" s="54" t="s">
        <v>59</v>
      </c>
      <c r="D74" s="54" t="s">
        <v>60</v>
      </c>
      <c r="E74" s="54" t="s">
        <v>61</v>
      </c>
      <c r="F74" s="54" t="s">
        <v>62</v>
      </c>
      <c r="G74" s="7" t="s">
        <v>91</v>
      </c>
      <c r="H74" s="54" t="s">
        <v>117</v>
      </c>
      <c r="I74" t="s">
        <v>65</v>
      </c>
      <c r="J74" s="55" t="s">
        <v>138</v>
      </c>
      <c r="K74" s="54" t="s">
        <v>67</v>
      </c>
      <c r="L74" s="55" t="s">
        <v>132</v>
      </c>
      <c r="M74" s="54" t="s">
        <v>83</v>
      </c>
      <c r="N74" s="54" t="s">
        <v>113</v>
      </c>
      <c r="O74" s="54" t="s">
        <v>71</v>
      </c>
      <c r="P74" s="54" t="s">
        <v>497</v>
      </c>
      <c r="Q74" s="3" t="s">
        <v>498</v>
      </c>
      <c r="R74" s="3" t="s">
        <v>499</v>
      </c>
    </row>
    <row r="75" spans="1:20">
      <c r="A75" s="54" t="s">
        <v>57</v>
      </c>
      <c r="B75" s="54" t="s">
        <v>500</v>
      </c>
      <c r="C75" s="54" t="s">
        <v>59</v>
      </c>
      <c r="D75" s="54" t="s">
        <v>60</v>
      </c>
      <c r="E75" s="54" t="s">
        <v>89</v>
      </c>
      <c r="F75" s="54" t="s">
        <v>189</v>
      </c>
      <c r="G75" s="39">
        <v>0.5</v>
      </c>
      <c r="H75" s="55" t="s">
        <v>117</v>
      </c>
      <c r="I75" s="39">
        <v>0.5</v>
      </c>
      <c r="J75" s="55" t="s">
        <v>111</v>
      </c>
      <c r="K75" s="54" t="s">
        <v>67</v>
      </c>
      <c r="L75" s="54" t="s">
        <v>132</v>
      </c>
      <c r="M75" s="54" t="s">
        <v>83</v>
      </c>
      <c r="N75" s="54" t="s">
        <v>84</v>
      </c>
      <c r="O75" s="54" t="s">
        <v>71</v>
      </c>
      <c r="P75" s="54" t="s">
        <v>501</v>
      </c>
      <c r="Q75" s="8" t="s">
        <v>502</v>
      </c>
      <c r="R75" s="8" t="s">
        <v>503</v>
      </c>
      <c r="S75" s="20" t="s">
        <v>504</v>
      </c>
    </row>
    <row r="76" spans="1:20">
      <c r="A76" s="54" t="s">
        <v>86</v>
      </c>
      <c r="B76" s="54" t="s">
        <v>505</v>
      </c>
      <c r="C76" s="54" t="s">
        <v>59</v>
      </c>
      <c r="D76" s="54" t="s">
        <v>60</v>
      </c>
      <c r="E76" s="54" t="s">
        <v>100</v>
      </c>
      <c r="F76" s="54" t="s">
        <v>181</v>
      </c>
      <c r="G76" s="39">
        <v>0.8</v>
      </c>
      <c r="H76" s="55" t="s">
        <v>117</v>
      </c>
      <c r="I76" s="12">
        <v>0.2</v>
      </c>
      <c r="J76" s="55" t="s">
        <v>111</v>
      </c>
      <c r="K76" s="54" t="s">
        <v>67</v>
      </c>
      <c r="L76" s="54" t="s">
        <v>132</v>
      </c>
      <c r="M76" s="54" t="s">
        <v>83</v>
      </c>
      <c r="N76" s="54" t="s">
        <v>84</v>
      </c>
      <c r="O76" s="54" t="s">
        <v>207</v>
      </c>
      <c r="P76" s="54" t="s">
        <v>506</v>
      </c>
      <c r="Q76" s="3" t="s">
        <v>507</v>
      </c>
      <c r="R76" s="3" t="s">
        <v>508</v>
      </c>
      <c r="S76" s="8"/>
      <c r="T76" s="8"/>
    </row>
    <row r="77" spans="1:20">
      <c r="A77" s="54" t="s">
        <v>57</v>
      </c>
      <c r="B77" s="54" t="s">
        <v>509</v>
      </c>
      <c r="C77" s="54" t="s">
        <v>59</v>
      </c>
      <c r="D77" s="54" t="s">
        <v>74</v>
      </c>
      <c r="E77" s="54" t="s">
        <v>100</v>
      </c>
      <c r="F77" s="54" t="s">
        <v>116</v>
      </c>
      <c r="G77" s="7">
        <v>9300</v>
      </c>
      <c r="H77" s="55" t="s">
        <v>117</v>
      </c>
      <c r="I77" s="12">
        <v>0.1</v>
      </c>
      <c r="J77" s="55" t="s">
        <v>111</v>
      </c>
      <c r="K77" s="54" t="s">
        <v>67</v>
      </c>
      <c r="L77" s="54" t="s">
        <v>132</v>
      </c>
      <c r="M77" s="54" t="s">
        <v>83</v>
      </c>
      <c r="N77" s="54" t="s">
        <v>84</v>
      </c>
      <c r="O77" s="54" t="s">
        <v>71</v>
      </c>
      <c r="P77" s="54" t="s">
        <v>510</v>
      </c>
      <c r="Q77" s="3" t="s">
        <v>511</v>
      </c>
      <c r="R77" s="8" t="s">
        <v>512</v>
      </c>
      <c r="S77" s="8" t="s">
        <v>513</v>
      </c>
      <c r="T77" s="8"/>
    </row>
    <row r="78" spans="1:20">
      <c r="A78" s="54" t="s">
        <v>72</v>
      </c>
      <c r="B78" s="54" t="s">
        <v>514</v>
      </c>
      <c r="C78" s="54" t="s">
        <v>59</v>
      </c>
      <c r="D78" s="54" t="s">
        <v>74</v>
      </c>
      <c r="E78" s="54" t="s">
        <v>100</v>
      </c>
      <c r="F78" s="54" t="s">
        <v>167</v>
      </c>
      <c r="G78" s="7">
        <v>70000</v>
      </c>
      <c r="H78" s="55" t="s">
        <v>117</v>
      </c>
      <c r="I78" s="39">
        <v>0.66600000000000004</v>
      </c>
      <c r="J78" s="55" t="s">
        <v>111</v>
      </c>
      <c r="K78" s="54" t="s">
        <v>95</v>
      </c>
      <c r="L78" s="54" t="s">
        <v>68</v>
      </c>
      <c r="M78" s="54" t="s">
        <v>83</v>
      </c>
      <c r="N78" s="54" t="s">
        <v>84</v>
      </c>
      <c r="O78" s="54" t="s">
        <v>71</v>
      </c>
      <c r="P78" s="54" t="s">
        <v>515</v>
      </c>
      <c r="Q78" s="3" t="s">
        <v>516</v>
      </c>
      <c r="R78" s="3" t="s">
        <v>517</v>
      </c>
      <c r="S78" s="3" t="s">
        <v>518</v>
      </c>
      <c r="T78" s="3"/>
    </row>
    <row r="79" spans="1:20">
      <c r="A79" s="54" t="s">
        <v>57</v>
      </c>
      <c r="B79" s="54" t="s">
        <v>519</v>
      </c>
      <c r="C79" s="54" t="s">
        <v>59</v>
      </c>
      <c r="D79" s="54" t="s">
        <v>60</v>
      </c>
      <c r="E79" s="54" t="s">
        <v>100</v>
      </c>
      <c r="F79" s="54" t="s">
        <v>168</v>
      </c>
      <c r="G79" s="7">
        <v>20000</v>
      </c>
      <c r="H79" s="55" t="s">
        <v>64</v>
      </c>
      <c r="I79" s="7" t="s">
        <v>236</v>
      </c>
      <c r="J79" s="55" t="s">
        <v>66</v>
      </c>
      <c r="K79" s="54" t="s">
        <v>95</v>
      </c>
      <c r="L79" s="54" t="s">
        <v>96</v>
      </c>
      <c r="M79" s="54" t="s">
        <v>69</v>
      </c>
      <c r="N79" s="54" t="s">
        <v>70</v>
      </c>
      <c r="O79" s="55" t="s">
        <v>85</v>
      </c>
      <c r="P79" s="54" t="s">
        <v>520</v>
      </c>
      <c r="Q79" s="3" t="s">
        <v>521</v>
      </c>
      <c r="R79" s="3" t="s">
        <v>522</v>
      </c>
      <c r="S79" s="3"/>
    </row>
    <row r="80" spans="1:20">
      <c r="A80" s="54" t="s">
        <v>57</v>
      </c>
      <c r="B80" s="54" t="s">
        <v>523</v>
      </c>
      <c r="C80" s="54" t="s">
        <v>59</v>
      </c>
      <c r="D80" s="54" t="s">
        <v>60</v>
      </c>
      <c r="E80" s="54" t="s">
        <v>61</v>
      </c>
      <c r="F80" s="54" t="s">
        <v>166</v>
      </c>
      <c r="G80" s="10">
        <v>0.45</v>
      </c>
      <c r="H80" s="55" t="s">
        <v>64</v>
      </c>
      <c r="I80" s="12">
        <v>0.55000000000000004</v>
      </c>
      <c r="J80" s="55" t="s">
        <v>80</v>
      </c>
      <c r="K80" s="54" t="s">
        <v>95</v>
      </c>
      <c r="L80" s="54" t="s">
        <v>118</v>
      </c>
      <c r="M80" s="54" t="s">
        <v>69</v>
      </c>
      <c r="N80" s="54" t="s">
        <v>70</v>
      </c>
      <c r="O80" s="55" t="s">
        <v>85</v>
      </c>
      <c r="P80" s="54" t="s">
        <v>524</v>
      </c>
      <c r="Q80" s="3" t="s">
        <v>525</v>
      </c>
      <c r="R80" s="8" t="s">
        <v>526</v>
      </c>
      <c r="S80" s="8"/>
      <c r="T80" s="8"/>
    </row>
    <row r="81" spans="1:20">
      <c r="A81" s="54" t="s">
        <v>86</v>
      </c>
      <c r="B81" s="54" t="s">
        <v>527</v>
      </c>
      <c r="C81" s="54" t="s">
        <v>59</v>
      </c>
      <c r="D81" s="54" t="s">
        <v>60</v>
      </c>
      <c r="E81" s="54" t="s">
        <v>100</v>
      </c>
      <c r="F81" s="54" t="s">
        <v>182</v>
      </c>
      <c r="G81" s="7">
        <v>50000</v>
      </c>
      <c r="H81" s="55" t="s">
        <v>64</v>
      </c>
      <c r="I81" s="12">
        <v>0.7</v>
      </c>
      <c r="J81" s="55" t="s">
        <v>66</v>
      </c>
      <c r="K81" s="54" t="s">
        <v>67</v>
      </c>
      <c r="L81" s="54" t="s">
        <v>132</v>
      </c>
      <c r="M81" s="54" t="s">
        <v>69</v>
      </c>
      <c r="N81" s="54" t="s">
        <v>144</v>
      </c>
      <c r="O81" s="54" t="s">
        <v>207</v>
      </c>
      <c r="P81" s="54" t="s">
        <v>528</v>
      </c>
      <c r="Q81" s="3" t="s">
        <v>529</v>
      </c>
      <c r="R81" s="3" t="s">
        <v>530</v>
      </c>
      <c r="S81" s="3"/>
      <c r="T81" s="8"/>
    </row>
    <row r="82" spans="1:20">
      <c r="A82" s="149" t="s">
        <v>57</v>
      </c>
      <c r="B82" s="149" t="s">
        <v>531</v>
      </c>
      <c r="C82" s="54" t="s">
        <v>87</v>
      </c>
      <c r="D82" s="54" t="s">
        <v>114</v>
      </c>
      <c r="E82" s="54" t="s">
        <v>75</v>
      </c>
      <c r="F82" s="149" t="s">
        <v>177</v>
      </c>
      <c r="G82" s="39" t="s">
        <v>65</v>
      </c>
      <c r="H82" s="54" t="s">
        <v>65</v>
      </c>
      <c r="I82" t="s">
        <v>65</v>
      </c>
      <c r="J82" s="55" t="s">
        <v>80</v>
      </c>
      <c r="K82" s="54" t="s">
        <v>95</v>
      </c>
      <c r="L82" s="54" t="s">
        <v>125</v>
      </c>
      <c r="M82" s="54" t="s">
        <v>83</v>
      </c>
      <c r="N82" s="54" t="s">
        <v>133</v>
      </c>
      <c r="O82" s="54" t="s">
        <v>71</v>
      </c>
      <c r="P82" s="54" t="s">
        <v>532</v>
      </c>
      <c r="Q82" s="8" t="s">
        <v>533</v>
      </c>
    </row>
    <row r="83" spans="1:20">
      <c r="A83" s="149" t="s">
        <v>57</v>
      </c>
      <c r="B83" s="149" t="s">
        <v>534</v>
      </c>
      <c r="C83" s="54" t="s">
        <v>87</v>
      </c>
      <c r="D83" s="54" t="s">
        <v>114</v>
      </c>
      <c r="E83" s="54" t="s">
        <v>75</v>
      </c>
      <c r="F83" s="149" t="s">
        <v>177</v>
      </c>
      <c r="G83" s="39" t="s">
        <v>65</v>
      </c>
      <c r="H83" s="54" t="s">
        <v>65</v>
      </c>
      <c r="I83" t="s">
        <v>65</v>
      </c>
      <c r="J83" s="55" t="s">
        <v>80</v>
      </c>
      <c r="K83" s="54" t="s">
        <v>95</v>
      </c>
      <c r="L83" s="54" t="s">
        <v>125</v>
      </c>
      <c r="M83" s="54" t="s">
        <v>83</v>
      </c>
      <c r="N83" s="54" t="s">
        <v>133</v>
      </c>
      <c r="O83" s="54" t="s">
        <v>71</v>
      </c>
      <c r="P83" s="54" t="s">
        <v>535</v>
      </c>
      <c r="Q83" s="3" t="s">
        <v>536</v>
      </c>
      <c r="R83" s="3" t="s">
        <v>537</v>
      </c>
    </row>
    <row r="84" spans="1:20">
      <c r="A84" s="54" t="s">
        <v>86</v>
      </c>
      <c r="B84" s="54" t="s">
        <v>538</v>
      </c>
      <c r="C84" s="54" t="s">
        <v>59</v>
      </c>
      <c r="D84" s="54" t="s">
        <v>60</v>
      </c>
      <c r="E84" s="54" t="s">
        <v>89</v>
      </c>
      <c r="F84" s="54" t="s">
        <v>188</v>
      </c>
      <c r="G84" s="39">
        <v>0.8</v>
      </c>
      <c r="H84" s="55" t="s">
        <v>64</v>
      </c>
      <c r="I84" s="12">
        <v>0.2</v>
      </c>
      <c r="J84" s="55" t="s">
        <v>80</v>
      </c>
      <c r="K84" s="55" t="s">
        <v>95</v>
      </c>
      <c r="L84" s="54" t="s">
        <v>68</v>
      </c>
      <c r="M84" s="54" t="s">
        <v>83</v>
      </c>
      <c r="N84" s="54" t="s">
        <v>70</v>
      </c>
      <c r="O84" s="54" t="s">
        <v>207</v>
      </c>
      <c r="P84" s="54" t="s">
        <v>539</v>
      </c>
      <c r="Q84" s="8" t="s">
        <v>540</v>
      </c>
      <c r="R84" s="8" t="s">
        <v>541</v>
      </c>
      <c r="S84" s="8" t="s">
        <v>542</v>
      </c>
      <c r="T84" s="8"/>
    </row>
    <row r="85" spans="1:20">
      <c r="A85" s="54" t="s">
        <v>86</v>
      </c>
      <c r="B85" s="54" t="s">
        <v>543</v>
      </c>
      <c r="C85" s="54" t="s">
        <v>59</v>
      </c>
      <c r="D85" s="54" t="s">
        <v>74</v>
      </c>
      <c r="E85" s="54" t="s">
        <v>100</v>
      </c>
      <c r="F85" s="54" t="s">
        <v>176</v>
      </c>
      <c r="G85" s="39">
        <v>1</v>
      </c>
      <c r="H85" s="55" t="s">
        <v>64</v>
      </c>
      <c r="I85" s="39">
        <v>0.25</v>
      </c>
      <c r="J85" s="55" t="s">
        <v>80</v>
      </c>
      <c r="K85" s="54" t="s">
        <v>95</v>
      </c>
      <c r="L85" s="54" t="s">
        <v>96</v>
      </c>
      <c r="M85" s="54" t="s">
        <v>69</v>
      </c>
      <c r="N85" s="54" t="s">
        <v>144</v>
      </c>
      <c r="O85" s="54" t="s">
        <v>207</v>
      </c>
      <c r="P85" s="54" t="s">
        <v>544</v>
      </c>
      <c r="Q85" s="8" t="s">
        <v>545</v>
      </c>
      <c r="R85" s="3" t="s">
        <v>546</v>
      </c>
    </row>
    <row r="86" spans="1:20">
      <c r="A86" s="149" t="s">
        <v>57</v>
      </c>
      <c r="B86" s="149" t="s">
        <v>547</v>
      </c>
      <c r="C86" s="54" t="s">
        <v>87</v>
      </c>
      <c r="D86" s="54" t="s">
        <v>114</v>
      </c>
      <c r="E86" s="54" t="s">
        <v>75</v>
      </c>
      <c r="F86" s="149" t="s">
        <v>159</v>
      </c>
      <c r="G86" s="7" t="s">
        <v>65</v>
      </c>
      <c r="H86" s="54" t="s">
        <v>65</v>
      </c>
      <c r="I86" t="s">
        <v>65</v>
      </c>
      <c r="J86" s="55" t="s">
        <v>103</v>
      </c>
      <c r="K86" s="54" t="s">
        <v>67</v>
      </c>
      <c r="L86" s="54" t="s">
        <v>132</v>
      </c>
      <c r="M86" s="54" t="s">
        <v>83</v>
      </c>
      <c r="N86" s="54" t="s">
        <v>97</v>
      </c>
      <c r="O86" s="54" t="s">
        <v>71</v>
      </c>
      <c r="P86" s="54" t="s">
        <v>548</v>
      </c>
      <c r="Q86" s="3" t="s">
        <v>549</v>
      </c>
      <c r="R86" s="3" t="s">
        <v>550</v>
      </c>
    </row>
    <row r="87" spans="1:20">
      <c r="A87" s="54" t="s">
        <v>57</v>
      </c>
      <c r="B87" s="54" t="s">
        <v>551</v>
      </c>
      <c r="C87" s="54" t="s">
        <v>59</v>
      </c>
      <c r="D87" s="54" t="s">
        <v>107</v>
      </c>
      <c r="E87" s="54" t="s">
        <v>89</v>
      </c>
      <c r="F87" s="54" t="s">
        <v>189</v>
      </c>
      <c r="G87" s="7">
        <v>12000</v>
      </c>
      <c r="H87" s="55" t="s">
        <v>64</v>
      </c>
      <c r="I87" s="12" t="s">
        <v>236</v>
      </c>
      <c r="J87" s="55" t="s">
        <v>80</v>
      </c>
      <c r="K87" s="54" t="s">
        <v>67</v>
      </c>
      <c r="L87" s="54" t="s">
        <v>132</v>
      </c>
      <c r="M87" s="54" t="s">
        <v>83</v>
      </c>
      <c r="N87" s="54" t="s">
        <v>70</v>
      </c>
      <c r="O87" s="54" t="s">
        <v>71</v>
      </c>
      <c r="P87" s="54" t="s">
        <v>552</v>
      </c>
      <c r="Q87" s="3" t="s">
        <v>553</v>
      </c>
      <c r="R87" s="3" t="s">
        <v>554</v>
      </c>
      <c r="S87" s="3" t="s">
        <v>555</v>
      </c>
    </row>
    <row r="88" spans="1:20">
      <c r="A88" s="149" t="s">
        <v>57</v>
      </c>
      <c r="B88" s="149" t="s">
        <v>556</v>
      </c>
      <c r="C88" s="54" t="s">
        <v>87</v>
      </c>
      <c r="D88" s="54" t="s">
        <v>114</v>
      </c>
      <c r="E88" s="54" t="s">
        <v>75</v>
      </c>
      <c r="F88" s="149" t="s">
        <v>177</v>
      </c>
      <c r="G88" s="39" t="s">
        <v>65</v>
      </c>
      <c r="H88" s="54" t="s">
        <v>65</v>
      </c>
      <c r="I88" t="s">
        <v>65</v>
      </c>
      <c r="J88" s="55" t="s">
        <v>80</v>
      </c>
      <c r="K88" s="54" t="s">
        <v>95</v>
      </c>
      <c r="L88" s="54" t="s">
        <v>125</v>
      </c>
      <c r="M88" s="54" t="s">
        <v>83</v>
      </c>
      <c r="N88" s="54" t="s">
        <v>133</v>
      </c>
      <c r="O88" s="54" t="s">
        <v>71</v>
      </c>
      <c r="P88" s="54" t="s">
        <v>557</v>
      </c>
      <c r="Q88" s="3" t="s">
        <v>558</v>
      </c>
      <c r="R88" s="3" t="s">
        <v>537</v>
      </c>
    </row>
    <row r="89" spans="1:20">
      <c r="A89" s="54" t="s">
        <v>57</v>
      </c>
      <c r="B89" s="54" t="s">
        <v>559</v>
      </c>
      <c r="C89" s="54" t="s">
        <v>59</v>
      </c>
      <c r="D89" s="54" t="s">
        <v>74</v>
      </c>
      <c r="E89" s="54" t="s">
        <v>75</v>
      </c>
      <c r="F89" s="54" t="s">
        <v>122</v>
      </c>
      <c r="G89" s="7">
        <v>500000</v>
      </c>
      <c r="H89" s="55" t="s">
        <v>123</v>
      </c>
      <c r="I89" s="7" t="s">
        <v>236</v>
      </c>
      <c r="J89" s="55" t="s">
        <v>111</v>
      </c>
      <c r="K89" s="54" t="s">
        <v>104</v>
      </c>
      <c r="L89" s="54" t="s">
        <v>125</v>
      </c>
      <c r="M89" s="54" t="s">
        <v>83</v>
      </c>
      <c r="N89" s="54" t="s">
        <v>97</v>
      </c>
      <c r="O89" s="55" t="s">
        <v>85</v>
      </c>
      <c r="P89" s="54" t="s">
        <v>560</v>
      </c>
      <c r="Q89" s="3" t="s">
        <v>561</v>
      </c>
      <c r="R89" s="3" t="s">
        <v>562</v>
      </c>
      <c r="S89" s="3"/>
      <c r="T89" s="8"/>
    </row>
    <row r="90" spans="1:20">
      <c r="A90" s="54" t="s">
        <v>57</v>
      </c>
      <c r="B90" s="54" t="s">
        <v>563</v>
      </c>
      <c r="C90" s="54" t="s">
        <v>59</v>
      </c>
      <c r="D90" s="54" t="s">
        <v>74</v>
      </c>
      <c r="E90" s="54" t="s">
        <v>75</v>
      </c>
      <c r="F90" s="54" t="s">
        <v>178</v>
      </c>
      <c r="G90" s="7">
        <v>215000</v>
      </c>
      <c r="H90" s="55" t="s">
        <v>117</v>
      </c>
      <c r="I90" s="7" t="s">
        <v>236</v>
      </c>
      <c r="J90" s="55" t="s">
        <v>66</v>
      </c>
      <c r="K90" s="54" t="s">
        <v>67</v>
      </c>
      <c r="L90" s="54" t="s">
        <v>132</v>
      </c>
      <c r="M90" s="54" t="s">
        <v>83</v>
      </c>
      <c r="N90" s="54" t="s">
        <v>70</v>
      </c>
      <c r="O90" s="54" t="s">
        <v>71</v>
      </c>
      <c r="P90" s="54" t="s">
        <v>564</v>
      </c>
      <c r="Q90" s="3" t="s">
        <v>565</v>
      </c>
      <c r="R90" s="3" t="s">
        <v>566</v>
      </c>
      <c r="S90" s="3"/>
    </row>
    <row r="91" spans="1:20">
      <c r="A91" s="149" t="s">
        <v>57</v>
      </c>
      <c r="B91" s="149" t="s">
        <v>567</v>
      </c>
      <c r="C91" s="54" t="s">
        <v>59</v>
      </c>
      <c r="D91" s="54" t="s">
        <v>99</v>
      </c>
      <c r="E91" s="54" t="s">
        <v>75</v>
      </c>
      <c r="F91" s="149" t="s">
        <v>178</v>
      </c>
      <c r="G91" s="7">
        <v>215000</v>
      </c>
      <c r="H91" s="55" t="s">
        <v>64</v>
      </c>
      <c r="I91" s="12" t="s">
        <v>568</v>
      </c>
      <c r="J91" s="55" t="s">
        <v>66</v>
      </c>
      <c r="K91" s="54" t="s">
        <v>67</v>
      </c>
      <c r="L91" s="54" t="s">
        <v>132</v>
      </c>
      <c r="M91" s="54" t="s">
        <v>83</v>
      </c>
      <c r="N91" s="54" t="s">
        <v>106</v>
      </c>
      <c r="O91" s="54" t="s">
        <v>71</v>
      </c>
      <c r="P91" s="54" t="s">
        <v>569</v>
      </c>
      <c r="Q91" s="3" t="s">
        <v>565</v>
      </c>
    </row>
    <row r="92" spans="1:20">
      <c r="A92" s="149" t="s">
        <v>57</v>
      </c>
      <c r="B92" s="149" t="s">
        <v>563</v>
      </c>
      <c r="C92" s="54" t="s">
        <v>59</v>
      </c>
      <c r="D92" s="54" t="s">
        <v>74</v>
      </c>
      <c r="E92" s="54" t="s">
        <v>75</v>
      </c>
      <c r="F92" s="149" t="s">
        <v>159</v>
      </c>
      <c r="G92" s="7">
        <v>215000</v>
      </c>
      <c r="H92" s="55" t="s">
        <v>64</v>
      </c>
      <c r="I92" s="158" t="s">
        <v>568</v>
      </c>
      <c r="J92" s="55" t="s">
        <v>66</v>
      </c>
      <c r="K92" s="54" t="s">
        <v>67</v>
      </c>
      <c r="L92" s="54" t="s">
        <v>132</v>
      </c>
      <c r="M92" s="54" t="s">
        <v>83</v>
      </c>
      <c r="N92" s="54" t="s">
        <v>106</v>
      </c>
      <c r="O92" s="54" t="s">
        <v>71</v>
      </c>
      <c r="P92" s="54" t="s">
        <v>570</v>
      </c>
      <c r="Q92" s="3" t="s">
        <v>571</v>
      </c>
      <c r="R92" s="3" t="s">
        <v>566</v>
      </c>
      <c r="S92" s="3" t="s">
        <v>572</v>
      </c>
    </row>
    <row r="93" spans="1:20">
      <c r="A93" s="149" t="s">
        <v>57</v>
      </c>
      <c r="B93" s="149" t="s">
        <v>573</v>
      </c>
      <c r="C93" s="54" t="s">
        <v>59</v>
      </c>
      <c r="D93" s="54" t="s">
        <v>74</v>
      </c>
      <c r="E93" s="54" t="s">
        <v>75</v>
      </c>
      <c r="F93" s="149" t="s">
        <v>122</v>
      </c>
      <c r="G93" s="13">
        <v>200000</v>
      </c>
      <c r="H93" s="55" t="s">
        <v>64</v>
      </c>
      <c r="I93" s="57" t="s">
        <v>574</v>
      </c>
      <c r="J93" s="55" t="s">
        <v>66</v>
      </c>
      <c r="K93" s="54" t="s">
        <v>67</v>
      </c>
      <c r="L93" s="54" t="s">
        <v>132</v>
      </c>
      <c r="M93" s="54" t="s">
        <v>83</v>
      </c>
      <c r="N93" s="54" t="s">
        <v>70</v>
      </c>
      <c r="O93" s="54" t="s">
        <v>71</v>
      </c>
      <c r="P93" s="54" t="s">
        <v>575</v>
      </c>
      <c r="Q93" s="3" t="s">
        <v>576</v>
      </c>
      <c r="R93" s="3" t="s">
        <v>577</v>
      </c>
      <c r="S93" s="3" t="s">
        <v>578</v>
      </c>
    </row>
    <row r="94" spans="1:20">
      <c r="A94" s="54" t="s">
        <v>57</v>
      </c>
      <c r="B94" s="54" t="s">
        <v>579</v>
      </c>
      <c r="C94" s="54" t="s">
        <v>59</v>
      </c>
      <c r="D94" s="54" t="s">
        <v>88</v>
      </c>
      <c r="E94" s="54" t="s">
        <v>100</v>
      </c>
      <c r="F94" s="54" t="s">
        <v>177</v>
      </c>
      <c r="G94" s="7">
        <v>220000</v>
      </c>
      <c r="H94" s="55" t="s">
        <v>64</v>
      </c>
      <c r="I94" s="7" t="s">
        <v>65</v>
      </c>
      <c r="J94" s="55" t="s">
        <v>80</v>
      </c>
      <c r="K94" s="54" t="s">
        <v>95</v>
      </c>
      <c r="L94" s="54" t="s">
        <v>118</v>
      </c>
      <c r="M94" s="54" t="s">
        <v>69</v>
      </c>
      <c r="N94" s="54" t="s">
        <v>70</v>
      </c>
      <c r="O94" s="54" t="s">
        <v>71</v>
      </c>
      <c r="P94" s="54" t="s">
        <v>580</v>
      </c>
      <c r="Q94" s="3" t="s">
        <v>581</v>
      </c>
      <c r="R94" s="3" t="s">
        <v>582</v>
      </c>
      <c r="S94" s="3" t="s">
        <v>581</v>
      </c>
    </row>
    <row r="95" spans="1:20">
      <c r="A95" s="54" t="s">
        <v>57</v>
      </c>
      <c r="B95" s="59" t="s">
        <v>583</v>
      </c>
      <c r="C95" s="54" t="s">
        <v>59</v>
      </c>
      <c r="D95" s="54" t="s">
        <v>107</v>
      </c>
      <c r="E95" s="54" t="s">
        <v>89</v>
      </c>
      <c r="F95" s="54" t="s">
        <v>109</v>
      </c>
      <c r="G95" s="49">
        <v>-2.8899999999999999E-2</v>
      </c>
      <c r="H95" s="56" t="s">
        <v>64</v>
      </c>
      <c r="I95" s="12" t="s">
        <v>65</v>
      </c>
      <c r="J95" s="55" t="s">
        <v>111</v>
      </c>
      <c r="K95" s="54" t="s">
        <v>67</v>
      </c>
      <c r="L95" s="54" t="s">
        <v>132</v>
      </c>
      <c r="M95" s="54" t="s">
        <v>83</v>
      </c>
      <c r="N95" s="54" t="s">
        <v>70</v>
      </c>
      <c r="O95" s="54" t="s">
        <v>71</v>
      </c>
      <c r="P95" s="54" t="s">
        <v>584</v>
      </c>
      <c r="Q95" s="8" t="s">
        <v>585</v>
      </c>
      <c r="R95" s="8" t="s">
        <v>586</v>
      </c>
      <c r="S95" s="3" t="s">
        <v>587</v>
      </c>
      <c r="T95" s="8"/>
    </row>
    <row r="96" spans="1:20">
      <c r="A96" s="54" t="s">
        <v>72</v>
      </c>
      <c r="B96" s="54" t="s">
        <v>588</v>
      </c>
      <c r="C96" s="54" t="s">
        <v>59</v>
      </c>
      <c r="D96" s="62" t="s">
        <v>107</v>
      </c>
      <c r="E96" s="62" t="s">
        <v>108</v>
      </c>
      <c r="F96" s="54" t="s">
        <v>196</v>
      </c>
      <c r="G96" s="43">
        <v>19000</v>
      </c>
      <c r="H96" s="55" t="s">
        <v>64</v>
      </c>
      <c r="I96" s="45">
        <v>0.5</v>
      </c>
      <c r="J96" s="62" t="s">
        <v>111</v>
      </c>
      <c r="K96" s="62" t="s">
        <v>67</v>
      </c>
      <c r="L96" s="62" t="s">
        <v>132</v>
      </c>
      <c r="M96" s="62" t="s">
        <v>83</v>
      </c>
      <c r="N96" s="63" t="s">
        <v>106</v>
      </c>
      <c r="O96" s="54" t="s">
        <v>71</v>
      </c>
      <c r="P96" s="54"/>
      <c r="Q96" s="3" t="s">
        <v>589</v>
      </c>
      <c r="R96" s="3" t="s">
        <v>590</v>
      </c>
      <c r="S96" s="3" t="s">
        <v>591</v>
      </c>
      <c r="T96" s="18"/>
    </row>
    <row r="97" spans="1:20">
      <c r="A97" s="54" t="s">
        <v>57</v>
      </c>
      <c r="B97" s="54" t="s">
        <v>592</v>
      </c>
      <c r="C97" s="54" t="s">
        <v>59</v>
      </c>
      <c r="D97" s="54" t="s">
        <v>74</v>
      </c>
      <c r="E97" s="54" t="s">
        <v>89</v>
      </c>
      <c r="F97" s="54" t="s">
        <v>189</v>
      </c>
      <c r="G97" s="7">
        <v>2500</v>
      </c>
      <c r="H97" s="55" t="s">
        <v>64</v>
      </c>
      <c r="I97" s="12" t="s">
        <v>236</v>
      </c>
      <c r="J97" s="55" t="s">
        <v>111</v>
      </c>
      <c r="K97" s="54" t="s">
        <v>67</v>
      </c>
      <c r="L97" s="54" t="s">
        <v>132</v>
      </c>
      <c r="M97" s="54" t="s">
        <v>83</v>
      </c>
      <c r="N97" s="54" t="s">
        <v>144</v>
      </c>
      <c r="O97" s="54" t="s">
        <v>71</v>
      </c>
      <c r="P97" s="54"/>
      <c r="Q97" s="8" t="s">
        <v>593</v>
      </c>
      <c r="R97" s="8" t="s">
        <v>594</v>
      </c>
      <c r="S97" s="20" t="s">
        <v>595</v>
      </c>
    </row>
    <row r="98" spans="1:20">
      <c r="A98" s="54" t="s">
        <v>57</v>
      </c>
      <c r="B98" s="54" t="s">
        <v>596</v>
      </c>
      <c r="C98" s="54" t="s">
        <v>59</v>
      </c>
      <c r="D98" s="54" t="s">
        <v>74</v>
      </c>
      <c r="E98" s="54" t="s">
        <v>89</v>
      </c>
      <c r="F98" s="54" t="s">
        <v>151</v>
      </c>
      <c r="G98" s="7">
        <v>100000</v>
      </c>
      <c r="H98" s="55" t="s">
        <v>64</v>
      </c>
      <c r="I98" s="12" t="s">
        <v>236</v>
      </c>
      <c r="J98" s="55" t="s">
        <v>66</v>
      </c>
      <c r="K98" s="54" t="s">
        <v>67</v>
      </c>
      <c r="L98" s="54" t="s">
        <v>132</v>
      </c>
      <c r="M98" s="54" t="s">
        <v>83</v>
      </c>
      <c r="N98" s="54" t="s">
        <v>70</v>
      </c>
      <c r="O98" s="54" t="s">
        <v>71</v>
      </c>
      <c r="P98" s="54" t="s">
        <v>597</v>
      </c>
      <c r="Q98" s="3" t="s">
        <v>598</v>
      </c>
      <c r="S98" s="8"/>
      <c r="T98" s="8"/>
    </row>
    <row r="99" spans="1:20">
      <c r="A99" s="54" t="s">
        <v>57</v>
      </c>
      <c r="B99" s="54" t="s">
        <v>599</v>
      </c>
      <c r="C99" s="54" t="s">
        <v>59</v>
      </c>
      <c r="D99" s="54" t="s">
        <v>107</v>
      </c>
      <c r="E99" s="54" t="s">
        <v>89</v>
      </c>
      <c r="F99" s="54" t="s">
        <v>129</v>
      </c>
      <c r="G99" s="13">
        <v>8000</v>
      </c>
      <c r="H99" s="55" t="s">
        <v>64</v>
      </c>
      <c r="I99" s="7" t="s">
        <v>236</v>
      </c>
      <c r="J99" s="55" t="s">
        <v>111</v>
      </c>
      <c r="K99" s="54" t="s">
        <v>67</v>
      </c>
      <c r="L99" s="54" t="s">
        <v>132</v>
      </c>
      <c r="M99" s="54" t="s">
        <v>83</v>
      </c>
      <c r="N99" s="54" t="s">
        <v>144</v>
      </c>
      <c r="O99" s="54" t="s">
        <v>71</v>
      </c>
      <c r="P99" s="54" t="s">
        <v>600</v>
      </c>
      <c r="Q99" s="3" t="s">
        <v>601</v>
      </c>
      <c r="R99" s="3" t="s">
        <v>602</v>
      </c>
      <c r="S99" s="8"/>
      <c r="T99" s="8"/>
    </row>
    <row r="100" spans="1:20">
      <c r="A100" s="54" t="s">
        <v>57</v>
      </c>
      <c r="B100" s="54" t="s">
        <v>599</v>
      </c>
      <c r="C100" s="54" t="s">
        <v>59</v>
      </c>
      <c r="D100" s="54" t="s">
        <v>107</v>
      </c>
      <c r="E100" s="54" t="s">
        <v>61</v>
      </c>
      <c r="F100" s="54" t="s">
        <v>61</v>
      </c>
      <c r="G100" s="7">
        <v>7500</v>
      </c>
      <c r="H100" s="55" t="s">
        <v>64</v>
      </c>
      <c r="I100" s="7" t="s">
        <v>236</v>
      </c>
      <c r="J100" s="55" t="s">
        <v>111</v>
      </c>
      <c r="K100" s="54" t="s">
        <v>67</v>
      </c>
      <c r="L100" s="54" t="s">
        <v>132</v>
      </c>
      <c r="M100" s="54" t="s">
        <v>83</v>
      </c>
      <c r="N100" s="54" t="s">
        <v>70</v>
      </c>
      <c r="O100" s="54" t="s">
        <v>71</v>
      </c>
      <c r="P100" s="54" t="s">
        <v>600</v>
      </c>
      <c r="Q100" s="3" t="s">
        <v>603</v>
      </c>
      <c r="R100" s="8" t="s">
        <v>604</v>
      </c>
    </row>
    <row r="101" spans="1:20">
      <c r="A101" s="54" t="s">
        <v>86</v>
      </c>
      <c r="B101" s="54" t="s">
        <v>605</v>
      </c>
      <c r="C101" s="54" t="s">
        <v>87</v>
      </c>
      <c r="D101" s="54" t="s">
        <v>150</v>
      </c>
      <c r="E101" s="54" t="s">
        <v>89</v>
      </c>
      <c r="F101" s="54" t="s">
        <v>178</v>
      </c>
      <c r="G101" s="7" t="s">
        <v>65</v>
      </c>
      <c r="H101" s="54" t="s">
        <v>65</v>
      </c>
      <c r="I101" t="s">
        <v>65</v>
      </c>
      <c r="J101" s="55" t="s">
        <v>111</v>
      </c>
      <c r="K101" s="54" t="s">
        <v>67</v>
      </c>
      <c r="L101" s="54" t="s">
        <v>132</v>
      </c>
      <c r="M101" s="54" t="s">
        <v>83</v>
      </c>
      <c r="N101" s="54" t="s">
        <v>126</v>
      </c>
      <c r="O101" s="54" t="s">
        <v>71</v>
      </c>
      <c r="P101" s="54" t="s">
        <v>606</v>
      </c>
      <c r="Q101" s="3" t="s">
        <v>607</v>
      </c>
      <c r="R101" s="3" t="s">
        <v>291</v>
      </c>
      <c r="S101" s="3"/>
    </row>
    <row r="102" spans="1:20">
      <c r="A102" s="149" t="s">
        <v>86</v>
      </c>
      <c r="B102" s="149" t="s">
        <v>608</v>
      </c>
      <c r="C102" s="54" t="s">
        <v>87</v>
      </c>
      <c r="D102" s="54" t="s">
        <v>145</v>
      </c>
      <c r="E102" s="54" t="s">
        <v>75</v>
      </c>
      <c r="F102" s="149" t="s">
        <v>175</v>
      </c>
      <c r="G102" s="13">
        <v>100000</v>
      </c>
      <c r="H102" s="55" t="s">
        <v>130</v>
      </c>
      <c r="I102" s="158" t="s">
        <v>568</v>
      </c>
      <c r="J102" s="55" t="s">
        <v>111</v>
      </c>
      <c r="K102" s="54" t="s">
        <v>67</v>
      </c>
      <c r="L102" s="54" t="s">
        <v>132</v>
      </c>
      <c r="M102" s="54" t="s">
        <v>83</v>
      </c>
      <c r="N102" s="54" t="s">
        <v>97</v>
      </c>
      <c r="O102" s="54" t="s">
        <v>71</v>
      </c>
      <c r="P102" s="54" t="s">
        <v>609</v>
      </c>
      <c r="Q102" s="3" t="s">
        <v>610</v>
      </c>
    </row>
    <row r="103" spans="1:20">
      <c r="A103" s="54" t="s">
        <v>86</v>
      </c>
      <c r="B103" s="54" t="s">
        <v>611</v>
      </c>
      <c r="C103" s="54" t="s">
        <v>59</v>
      </c>
      <c r="D103" s="54" t="s">
        <v>99</v>
      </c>
      <c r="E103" s="54" t="s">
        <v>75</v>
      </c>
      <c r="F103" s="54" t="s">
        <v>182</v>
      </c>
      <c r="G103" s="7">
        <v>75000</v>
      </c>
      <c r="H103" s="55" t="s">
        <v>117</v>
      </c>
      <c r="I103" s="7" t="s">
        <v>236</v>
      </c>
      <c r="J103" s="55" t="s">
        <v>103</v>
      </c>
      <c r="K103" s="54" t="s">
        <v>67</v>
      </c>
      <c r="L103" s="54" t="s">
        <v>132</v>
      </c>
      <c r="M103" s="54" t="s">
        <v>83</v>
      </c>
      <c r="N103" s="54" t="s">
        <v>97</v>
      </c>
      <c r="O103" s="54" t="s">
        <v>207</v>
      </c>
      <c r="P103" s="54" t="s">
        <v>612</v>
      </c>
      <c r="Q103" s="3" t="s">
        <v>613</v>
      </c>
      <c r="R103" s="3" t="s">
        <v>614</v>
      </c>
      <c r="S103" s="3" t="s">
        <v>615</v>
      </c>
      <c r="T103" s="8"/>
    </row>
    <row r="104" spans="1:20">
      <c r="A104" s="54" t="s">
        <v>57</v>
      </c>
      <c r="B104" s="54" t="s">
        <v>616</v>
      </c>
      <c r="C104" s="54" t="s">
        <v>59</v>
      </c>
      <c r="D104" s="54" t="s">
        <v>88</v>
      </c>
      <c r="E104" s="54" t="s">
        <v>89</v>
      </c>
      <c r="F104" s="54" t="s">
        <v>175</v>
      </c>
      <c r="G104" s="7">
        <v>175000</v>
      </c>
      <c r="H104" s="55" t="s">
        <v>64</v>
      </c>
      <c r="I104" s="7" t="s">
        <v>236</v>
      </c>
      <c r="J104" s="55" t="s">
        <v>80</v>
      </c>
      <c r="K104" s="54" t="s">
        <v>104</v>
      </c>
      <c r="L104" s="54" t="s">
        <v>118</v>
      </c>
      <c r="M104" s="54" t="s">
        <v>69</v>
      </c>
      <c r="N104" s="54" t="s">
        <v>70</v>
      </c>
      <c r="O104" s="54" t="s">
        <v>71</v>
      </c>
      <c r="P104" s="54" t="s">
        <v>617</v>
      </c>
      <c r="Q104" s="3" t="s">
        <v>618</v>
      </c>
      <c r="R104" s="3" t="s">
        <v>619</v>
      </c>
      <c r="S104" s="3" t="s">
        <v>620</v>
      </c>
    </row>
    <row r="105" spans="1:20">
      <c r="A105" s="54" t="s">
        <v>86</v>
      </c>
      <c r="B105" s="54" t="s">
        <v>621</v>
      </c>
      <c r="C105" s="54" t="s">
        <v>59</v>
      </c>
      <c r="D105" s="54" t="s">
        <v>74</v>
      </c>
      <c r="E105" s="54" t="s">
        <v>89</v>
      </c>
      <c r="F105" s="54" t="s">
        <v>177</v>
      </c>
      <c r="G105" s="7">
        <v>7500</v>
      </c>
      <c r="H105" s="55" t="s">
        <v>64</v>
      </c>
      <c r="I105" s="7" t="s">
        <v>65</v>
      </c>
      <c r="J105" s="55" t="s">
        <v>94</v>
      </c>
      <c r="K105" s="54" t="s">
        <v>95</v>
      </c>
      <c r="L105" s="54" t="s">
        <v>118</v>
      </c>
      <c r="M105" s="54" t="s">
        <v>83</v>
      </c>
      <c r="N105" s="54" t="s">
        <v>70</v>
      </c>
      <c r="O105" s="54" t="s">
        <v>207</v>
      </c>
      <c r="P105" s="54" t="s">
        <v>622</v>
      </c>
      <c r="Q105" s="3" t="s">
        <v>623</v>
      </c>
      <c r="R105" s="3" t="s">
        <v>624</v>
      </c>
      <c r="S105" s="3"/>
    </row>
    <row r="106" spans="1:20">
      <c r="A106" s="54" t="s">
        <v>57</v>
      </c>
      <c r="B106" s="54" t="s">
        <v>625</v>
      </c>
      <c r="C106" s="54" t="s">
        <v>59</v>
      </c>
      <c r="D106" s="54" t="s">
        <v>74</v>
      </c>
      <c r="E106" s="54" t="s">
        <v>75</v>
      </c>
      <c r="F106" s="54" t="s">
        <v>122</v>
      </c>
      <c r="G106" s="7">
        <v>42000</v>
      </c>
      <c r="H106" s="55" t="s">
        <v>92</v>
      </c>
      <c r="I106" s="39">
        <v>0.5</v>
      </c>
      <c r="J106" s="55" t="s">
        <v>103</v>
      </c>
      <c r="K106" s="54" t="s">
        <v>67</v>
      </c>
      <c r="L106" s="54" t="s">
        <v>132</v>
      </c>
      <c r="M106" s="54" t="s">
        <v>83</v>
      </c>
      <c r="N106" s="54" t="s">
        <v>97</v>
      </c>
      <c r="O106" s="54" t="s">
        <v>71</v>
      </c>
      <c r="P106" s="54" t="s">
        <v>626</v>
      </c>
      <c r="Q106" s="8" t="s">
        <v>627</v>
      </c>
      <c r="R106" s="3" t="s">
        <v>628</v>
      </c>
      <c r="S106" s="3" t="s">
        <v>629</v>
      </c>
      <c r="T106" s="3" t="s">
        <v>630</v>
      </c>
    </row>
    <row r="107" spans="1:20">
      <c r="A107" s="54" t="s">
        <v>86</v>
      </c>
      <c r="B107" s="54" t="s">
        <v>631</v>
      </c>
      <c r="C107" s="54" t="s">
        <v>59</v>
      </c>
      <c r="D107" s="54" t="s">
        <v>60</v>
      </c>
      <c r="E107" s="54" t="s">
        <v>89</v>
      </c>
      <c r="F107" s="54" t="s">
        <v>188</v>
      </c>
      <c r="G107" s="7">
        <v>200000</v>
      </c>
      <c r="H107" s="55" t="s">
        <v>64</v>
      </c>
      <c r="I107" s="12" t="s">
        <v>236</v>
      </c>
      <c r="J107" s="55" t="s">
        <v>66</v>
      </c>
      <c r="K107" s="55" t="s">
        <v>67</v>
      </c>
      <c r="L107" s="54" t="s">
        <v>132</v>
      </c>
      <c r="M107" s="54" t="s">
        <v>69</v>
      </c>
      <c r="N107" s="54" t="s">
        <v>144</v>
      </c>
      <c r="O107" s="54" t="s">
        <v>207</v>
      </c>
      <c r="P107" s="54" t="s">
        <v>539</v>
      </c>
      <c r="Q107" s="8" t="s">
        <v>632</v>
      </c>
      <c r="R107" s="3" t="s">
        <v>633</v>
      </c>
      <c r="S107" s="3" t="s">
        <v>634</v>
      </c>
      <c r="T107" s="8" t="s">
        <v>635</v>
      </c>
    </row>
    <row r="108" spans="1:20">
      <c r="A108" s="54" t="s">
        <v>57</v>
      </c>
      <c r="B108" s="54" t="s">
        <v>636</v>
      </c>
      <c r="C108" s="54" t="s">
        <v>59</v>
      </c>
      <c r="D108" s="54" t="s">
        <v>74</v>
      </c>
      <c r="E108" s="54" t="s">
        <v>75</v>
      </c>
      <c r="F108" s="54" t="s">
        <v>122</v>
      </c>
      <c r="G108" s="7">
        <v>33000</v>
      </c>
      <c r="H108" s="54" t="s">
        <v>117</v>
      </c>
      <c r="I108" s="7" t="s">
        <v>236</v>
      </c>
      <c r="J108" s="55" t="s">
        <v>111</v>
      </c>
      <c r="K108" s="54" t="s">
        <v>67</v>
      </c>
      <c r="L108" s="54" t="s">
        <v>132</v>
      </c>
      <c r="M108" s="55" t="s">
        <v>83</v>
      </c>
      <c r="N108" s="54" t="s">
        <v>84</v>
      </c>
      <c r="O108" s="54" t="s">
        <v>71</v>
      </c>
      <c r="P108" s="54" t="s">
        <v>637</v>
      </c>
      <c r="Q108" s="3" t="s">
        <v>638</v>
      </c>
      <c r="R108" s="8" t="s">
        <v>639</v>
      </c>
      <c r="S108" s="8"/>
      <c r="T108" s="8"/>
    </row>
    <row r="109" spans="1:20">
      <c r="A109" s="149" t="s">
        <v>57</v>
      </c>
      <c r="B109" s="149" t="s">
        <v>640</v>
      </c>
      <c r="C109" s="54" t="s">
        <v>59</v>
      </c>
      <c r="D109" s="54" t="s">
        <v>74</v>
      </c>
      <c r="E109" s="54" t="s">
        <v>75</v>
      </c>
      <c r="F109" s="149" t="s">
        <v>165</v>
      </c>
      <c r="G109" s="7">
        <v>30000</v>
      </c>
      <c r="H109" s="55" t="s">
        <v>130</v>
      </c>
      <c r="I109" s="12">
        <v>0.5</v>
      </c>
      <c r="J109" s="55" t="s">
        <v>111</v>
      </c>
      <c r="K109" s="54" t="s">
        <v>67</v>
      </c>
      <c r="L109" s="54" t="s">
        <v>132</v>
      </c>
      <c r="M109" s="54" t="s">
        <v>83</v>
      </c>
      <c r="N109" s="54" t="s">
        <v>97</v>
      </c>
      <c r="O109" s="54" t="s">
        <v>71</v>
      </c>
      <c r="P109" s="54" t="s">
        <v>641</v>
      </c>
      <c r="Q109" t="s">
        <v>642</v>
      </c>
      <c r="R109" s="8"/>
    </row>
    <row r="110" spans="1:20">
      <c r="A110" s="149" t="s">
        <v>57</v>
      </c>
      <c r="B110" s="149" t="s">
        <v>643</v>
      </c>
      <c r="C110" s="54" t="s">
        <v>59</v>
      </c>
      <c r="D110" s="54" t="s">
        <v>74</v>
      </c>
      <c r="E110" s="54" t="s">
        <v>75</v>
      </c>
      <c r="F110" s="149" t="s">
        <v>165</v>
      </c>
      <c r="G110" s="7">
        <v>30000</v>
      </c>
      <c r="H110" s="55" t="s">
        <v>130</v>
      </c>
      <c r="I110" s="12">
        <v>0.5</v>
      </c>
      <c r="J110" s="55" t="s">
        <v>111</v>
      </c>
      <c r="K110" s="54" t="s">
        <v>67</v>
      </c>
      <c r="L110" s="54" t="s">
        <v>132</v>
      </c>
      <c r="M110" s="54" t="s">
        <v>83</v>
      </c>
      <c r="N110" s="54" t="s">
        <v>97</v>
      </c>
      <c r="O110" s="54" t="s">
        <v>71</v>
      </c>
      <c r="P110" s="54" t="s">
        <v>644</v>
      </c>
      <c r="Q110" t="s">
        <v>645</v>
      </c>
      <c r="R110" s="8"/>
    </row>
    <row r="111" spans="1:20">
      <c r="A111" s="54" t="s">
        <v>86</v>
      </c>
      <c r="B111" s="54" t="s">
        <v>646</v>
      </c>
      <c r="C111" s="54" t="s">
        <v>59</v>
      </c>
      <c r="D111" s="54" t="s">
        <v>60</v>
      </c>
      <c r="E111" s="54" t="s">
        <v>100</v>
      </c>
      <c r="F111" s="54" t="s">
        <v>116</v>
      </c>
      <c r="G111" s="48">
        <v>375000</v>
      </c>
      <c r="H111" s="54" t="s">
        <v>64</v>
      </c>
      <c r="I111" s="10" t="s">
        <v>236</v>
      </c>
      <c r="J111" s="54" t="s">
        <v>80</v>
      </c>
      <c r="K111" s="54" t="s">
        <v>95</v>
      </c>
      <c r="L111" s="54" t="s">
        <v>68</v>
      </c>
      <c r="M111" s="54" t="s">
        <v>69</v>
      </c>
      <c r="N111" s="54" t="s">
        <v>106</v>
      </c>
      <c r="O111" s="54" t="s">
        <v>207</v>
      </c>
      <c r="P111" s="54" t="s">
        <v>647</v>
      </c>
      <c r="Q111" s="3" t="s">
        <v>648</v>
      </c>
      <c r="R111" s="8" t="s">
        <v>406</v>
      </c>
    </row>
    <row r="112" spans="1:20">
      <c r="A112" s="149" t="s">
        <v>57</v>
      </c>
      <c r="B112" s="149" t="s">
        <v>649</v>
      </c>
      <c r="C112" s="54" t="s">
        <v>59</v>
      </c>
      <c r="D112" s="54" t="s">
        <v>74</v>
      </c>
      <c r="E112" s="54" t="s">
        <v>75</v>
      </c>
      <c r="F112" s="149" t="s">
        <v>165</v>
      </c>
      <c r="G112" s="7">
        <v>30000</v>
      </c>
      <c r="H112" s="55" t="s">
        <v>130</v>
      </c>
      <c r="I112" s="12">
        <v>0.5</v>
      </c>
      <c r="J112" s="55" t="s">
        <v>111</v>
      </c>
      <c r="K112" s="54" t="s">
        <v>67</v>
      </c>
      <c r="L112" s="54" t="s">
        <v>132</v>
      </c>
      <c r="M112" s="54" t="s">
        <v>83</v>
      </c>
      <c r="N112" s="54" t="s">
        <v>97</v>
      </c>
      <c r="O112" s="54" t="s">
        <v>71</v>
      </c>
      <c r="P112" s="54" t="s">
        <v>644</v>
      </c>
      <c r="Q112" s="3" t="s">
        <v>650</v>
      </c>
    </row>
    <row r="113" spans="1:20">
      <c r="A113" s="54" t="s">
        <v>57</v>
      </c>
      <c r="B113" s="54" t="s">
        <v>651</v>
      </c>
      <c r="C113" s="54" t="s">
        <v>59</v>
      </c>
      <c r="D113" s="54" t="s">
        <v>74</v>
      </c>
      <c r="E113" s="54" t="s">
        <v>75</v>
      </c>
      <c r="F113" s="54" t="s">
        <v>154</v>
      </c>
      <c r="G113" s="7">
        <v>27000</v>
      </c>
      <c r="H113" s="55" t="s">
        <v>117</v>
      </c>
      <c r="I113" s="12" t="s">
        <v>236</v>
      </c>
      <c r="J113" s="55" t="s">
        <v>111</v>
      </c>
      <c r="K113" s="54" t="s">
        <v>67</v>
      </c>
      <c r="L113" s="54" t="s">
        <v>132</v>
      </c>
      <c r="M113" s="54" t="s">
        <v>83</v>
      </c>
      <c r="N113" s="54" t="s">
        <v>84</v>
      </c>
      <c r="O113" s="54" t="s">
        <v>71</v>
      </c>
      <c r="P113" s="54" t="s">
        <v>652</v>
      </c>
      <c r="Q113" s="8" t="s">
        <v>653</v>
      </c>
      <c r="R113" s="8"/>
      <c r="S113" s="8"/>
      <c r="T113" s="8"/>
    </row>
    <row r="114" spans="1:20">
      <c r="A114" s="54" t="s">
        <v>57</v>
      </c>
      <c r="B114" s="54" t="s">
        <v>448</v>
      </c>
      <c r="C114" s="54" t="s">
        <v>59</v>
      </c>
      <c r="D114" s="54" t="s">
        <v>74</v>
      </c>
      <c r="E114" s="54" t="s">
        <v>75</v>
      </c>
      <c r="F114" s="54" t="s">
        <v>163</v>
      </c>
      <c r="G114" s="7">
        <v>25000</v>
      </c>
      <c r="H114" s="55" t="s">
        <v>117</v>
      </c>
      <c r="I114" s="12" t="s">
        <v>65</v>
      </c>
      <c r="J114" s="55" t="s">
        <v>103</v>
      </c>
      <c r="K114" s="55" t="s">
        <v>67</v>
      </c>
      <c r="L114" s="54" t="s">
        <v>132</v>
      </c>
      <c r="M114" s="54" t="s">
        <v>83</v>
      </c>
      <c r="N114" s="54" t="s">
        <v>97</v>
      </c>
      <c r="O114" s="54" t="s">
        <v>71</v>
      </c>
      <c r="P114" s="54" t="s">
        <v>449</v>
      </c>
      <c r="Q114" s="8" t="s">
        <v>450</v>
      </c>
      <c r="R114" s="8" t="s">
        <v>654</v>
      </c>
      <c r="S114" s="8"/>
      <c r="T114" s="8"/>
    </row>
    <row r="115" spans="1:20">
      <c r="A115" s="54" t="s">
        <v>72</v>
      </c>
      <c r="B115" s="54" t="s">
        <v>655</v>
      </c>
      <c r="C115" s="54" t="s">
        <v>59</v>
      </c>
      <c r="D115" s="54" t="s">
        <v>60</v>
      </c>
      <c r="E115" s="54" t="s">
        <v>61</v>
      </c>
      <c r="F115" s="54" t="s">
        <v>158</v>
      </c>
      <c r="G115" s="7">
        <v>480000</v>
      </c>
      <c r="H115" s="55" t="s">
        <v>117</v>
      </c>
      <c r="I115" s="12" t="s">
        <v>65</v>
      </c>
      <c r="J115" s="55" t="s">
        <v>87</v>
      </c>
      <c r="K115" s="54" t="s">
        <v>95</v>
      </c>
      <c r="L115" s="54" t="s">
        <v>118</v>
      </c>
      <c r="M115" s="54" t="s">
        <v>83</v>
      </c>
      <c r="N115" s="54" t="s">
        <v>97</v>
      </c>
      <c r="O115" s="55" t="s">
        <v>85</v>
      </c>
      <c r="P115" s="54" t="s">
        <v>656</v>
      </c>
      <c r="Q115" s="8" t="s">
        <v>657</v>
      </c>
      <c r="R115" s="3" t="s">
        <v>658</v>
      </c>
      <c r="S115" s="3"/>
      <c r="T115" s="8"/>
    </row>
    <row r="116" spans="1:20">
      <c r="A116" s="54" t="s">
        <v>57</v>
      </c>
      <c r="B116" s="54" t="s">
        <v>659</v>
      </c>
      <c r="C116" s="54" t="s">
        <v>59</v>
      </c>
      <c r="D116" s="54" t="s">
        <v>60</v>
      </c>
      <c r="E116" s="54" t="s">
        <v>89</v>
      </c>
      <c r="F116" s="54" t="s">
        <v>175</v>
      </c>
      <c r="G116" s="7">
        <f>(20*4000)+(5000*8)</f>
        <v>120000</v>
      </c>
      <c r="H116" s="55" t="s">
        <v>123</v>
      </c>
      <c r="I116" s="7" t="s">
        <v>236</v>
      </c>
      <c r="J116" s="55" t="s">
        <v>94</v>
      </c>
      <c r="K116" s="54" t="s">
        <v>104</v>
      </c>
      <c r="L116" s="54" t="s">
        <v>118</v>
      </c>
      <c r="M116" s="54" t="s">
        <v>83</v>
      </c>
      <c r="N116" s="54" t="s">
        <v>106</v>
      </c>
      <c r="O116" s="54" t="s">
        <v>71</v>
      </c>
      <c r="P116" s="54" t="s">
        <v>660</v>
      </c>
      <c r="Q116" s="3" t="s">
        <v>661</v>
      </c>
      <c r="R116" s="3" t="s">
        <v>662</v>
      </c>
      <c r="S116" s="3" t="s">
        <v>620</v>
      </c>
    </row>
    <row r="117" spans="1:20">
      <c r="A117" s="54" t="s">
        <v>86</v>
      </c>
      <c r="B117" s="54" t="s">
        <v>663</v>
      </c>
      <c r="C117" s="54" t="s">
        <v>59</v>
      </c>
      <c r="D117" s="54" t="s">
        <v>60</v>
      </c>
      <c r="E117" s="54" t="s">
        <v>100</v>
      </c>
      <c r="F117" s="54" t="s">
        <v>170</v>
      </c>
      <c r="G117" s="7">
        <v>90000</v>
      </c>
      <c r="H117" s="55" t="s">
        <v>64</v>
      </c>
      <c r="I117" s="39">
        <v>0.5</v>
      </c>
      <c r="J117" s="55" t="s">
        <v>66</v>
      </c>
      <c r="K117" s="54" t="s">
        <v>95</v>
      </c>
      <c r="L117" s="54" t="s">
        <v>96</v>
      </c>
      <c r="M117" s="54" t="s">
        <v>69</v>
      </c>
      <c r="N117" s="54" t="s">
        <v>70</v>
      </c>
      <c r="O117" s="54" t="s">
        <v>207</v>
      </c>
      <c r="P117" s="54" t="s">
        <v>664</v>
      </c>
      <c r="Q117" s="3" t="s">
        <v>665</v>
      </c>
      <c r="R117" s="3" t="s">
        <v>666</v>
      </c>
      <c r="S117" s="3"/>
      <c r="T117" s="3" t="s">
        <v>667</v>
      </c>
    </row>
    <row r="118" spans="1:20">
      <c r="A118" s="54" t="s">
        <v>57</v>
      </c>
      <c r="B118" s="54" t="s">
        <v>668</v>
      </c>
      <c r="C118" s="54" t="s">
        <v>59</v>
      </c>
      <c r="D118" s="54" t="s">
        <v>107</v>
      </c>
      <c r="E118" s="54" t="s">
        <v>89</v>
      </c>
      <c r="F118" s="54" t="s">
        <v>151</v>
      </c>
      <c r="G118" s="7">
        <v>2500</v>
      </c>
      <c r="H118" s="55" t="s">
        <v>92</v>
      </c>
      <c r="I118" s="12">
        <v>0.9</v>
      </c>
      <c r="J118" s="55" t="s">
        <v>103</v>
      </c>
      <c r="K118" s="54" t="s">
        <v>67</v>
      </c>
      <c r="L118" s="54" t="s">
        <v>132</v>
      </c>
      <c r="M118" s="54" t="s">
        <v>83</v>
      </c>
      <c r="N118" s="54" t="s">
        <v>84</v>
      </c>
      <c r="O118" s="54" t="s">
        <v>71</v>
      </c>
      <c r="P118" s="54"/>
      <c r="Q118" s="8" t="s">
        <v>385</v>
      </c>
      <c r="R118" s="8" t="s">
        <v>669</v>
      </c>
      <c r="S118" s="8"/>
      <c r="T118" s="8"/>
    </row>
    <row r="119" spans="1:20">
      <c r="A119" s="54" t="s">
        <v>72</v>
      </c>
      <c r="B119" s="54" t="s">
        <v>448</v>
      </c>
      <c r="C119" s="54" t="s">
        <v>59</v>
      </c>
      <c r="D119" s="54" t="s">
        <v>99</v>
      </c>
      <c r="E119" s="54" t="s">
        <v>75</v>
      </c>
      <c r="F119" s="54" t="s">
        <v>167</v>
      </c>
      <c r="G119" s="7">
        <v>25000</v>
      </c>
      <c r="H119" s="55" t="s">
        <v>117</v>
      </c>
      <c r="I119" s="7" t="s">
        <v>236</v>
      </c>
      <c r="J119" s="55" t="s">
        <v>103</v>
      </c>
      <c r="K119" s="55" t="s">
        <v>67</v>
      </c>
      <c r="L119" s="54" t="s">
        <v>132</v>
      </c>
      <c r="M119" s="54" t="s">
        <v>83</v>
      </c>
      <c r="N119" s="54" t="s">
        <v>97</v>
      </c>
      <c r="O119" s="54" t="s">
        <v>71</v>
      </c>
      <c r="P119" s="54" t="s">
        <v>449</v>
      </c>
      <c r="Q119" s="8" t="s">
        <v>450</v>
      </c>
      <c r="R119" s="8" t="s">
        <v>654</v>
      </c>
      <c r="S119" s="8"/>
      <c r="T119" s="8"/>
    </row>
    <row r="120" spans="1:20">
      <c r="A120" s="54" t="s">
        <v>57</v>
      </c>
      <c r="B120" s="54" t="s">
        <v>670</v>
      </c>
      <c r="C120" s="54" t="s">
        <v>87</v>
      </c>
      <c r="D120" s="54" t="s">
        <v>114</v>
      </c>
      <c r="E120" s="54" t="s">
        <v>89</v>
      </c>
      <c r="F120" s="54" t="s">
        <v>173</v>
      </c>
      <c r="G120" s="7" t="s">
        <v>65</v>
      </c>
      <c r="H120" s="54" t="s">
        <v>65</v>
      </c>
      <c r="I120" t="s">
        <v>65</v>
      </c>
      <c r="J120" s="55" t="s">
        <v>66</v>
      </c>
      <c r="K120" s="55" t="s">
        <v>67</v>
      </c>
      <c r="L120" s="55" t="s">
        <v>132</v>
      </c>
      <c r="M120" s="55" t="s">
        <v>83</v>
      </c>
      <c r="N120" s="54" t="s">
        <v>70</v>
      </c>
      <c r="O120" s="54" t="s">
        <v>71</v>
      </c>
      <c r="P120" s="54" t="s">
        <v>671</v>
      </c>
      <c r="Q120" s="3" t="s">
        <v>672</v>
      </c>
      <c r="R120" s="8" t="s">
        <v>673</v>
      </c>
      <c r="S120" s="3" t="s">
        <v>674</v>
      </c>
    </row>
    <row r="121" spans="1:20">
      <c r="A121" s="54" t="s">
        <v>72</v>
      </c>
      <c r="B121" s="54" t="s">
        <v>448</v>
      </c>
      <c r="C121" s="54" t="s">
        <v>87</v>
      </c>
      <c r="D121" s="54" t="s">
        <v>99</v>
      </c>
      <c r="E121" s="54" t="s">
        <v>75</v>
      </c>
      <c r="F121" s="54" t="s">
        <v>169</v>
      </c>
      <c r="G121" s="7">
        <v>25000</v>
      </c>
      <c r="H121" s="55" t="s">
        <v>117</v>
      </c>
      <c r="I121" s="7" t="s">
        <v>236</v>
      </c>
      <c r="J121" s="55" t="s">
        <v>103</v>
      </c>
      <c r="K121" s="55" t="s">
        <v>67</v>
      </c>
      <c r="L121" s="54" t="s">
        <v>132</v>
      </c>
      <c r="M121" s="54" t="s">
        <v>83</v>
      </c>
      <c r="N121" s="54" t="s">
        <v>97</v>
      </c>
      <c r="O121" s="54" t="s">
        <v>71</v>
      </c>
      <c r="P121" s="54" t="s">
        <v>449</v>
      </c>
      <c r="Q121" s="8" t="s">
        <v>450</v>
      </c>
      <c r="R121" s="8" t="s">
        <v>654</v>
      </c>
      <c r="S121" s="8"/>
      <c r="T121" s="8"/>
    </row>
    <row r="122" spans="1:20">
      <c r="A122" s="54" t="s">
        <v>72</v>
      </c>
      <c r="B122" s="54" t="s">
        <v>448</v>
      </c>
      <c r="C122" s="54" t="s">
        <v>59</v>
      </c>
      <c r="D122" s="54" t="s">
        <v>99</v>
      </c>
      <c r="E122" s="54" t="s">
        <v>75</v>
      </c>
      <c r="F122" s="54" t="s">
        <v>188</v>
      </c>
      <c r="G122" s="7">
        <v>25000</v>
      </c>
      <c r="H122" s="55" t="s">
        <v>117</v>
      </c>
      <c r="I122" s="12" t="s">
        <v>65</v>
      </c>
      <c r="J122" s="55" t="s">
        <v>103</v>
      </c>
      <c r="K122" s="55" t="s">
        <v>67</v>
      </c>
      <c r="L122" s="54" t="s">
        <v>132</v>
      </c>
      <c r="M122" s="54" t="s">
        <v>83</v>
      </c>
      <c r="N122" s="54" t="s">
        <v>97</v>
      </c>
      <c r="O122" s="54" t="s">
        <v>71</v>
      </c>
      <c r="P122" s="54" t="s">
        <v>449</v>
      </c>
      <c r="Q122" s="8" t="s">
        <v>450</v>
      </c>
      <c r="R122" s="8" t="s">
        <v>654</v>
      </c>
      <c r="S122" s="8"/>
      <c r="T122" s="8"/>
    </row>
    <row r="123" spans="1:20">
      <c r="A123" s="54" t="s">
        <v>86</v>
      </c>
      <c r="B123" s="54" t="s">
        <v>675</v>
      </c>
      <c r="C123" s="54" t="s">
        <v>59</v>
      </c>
      <c r="D123" s="54" t="s">
        <v>60</v>
      </c>
      <c r="E123" s="54" t="s">
        <v>100</v>
      </c>
      <c r="F123" s="54" t="s">
        <v>141</v>
      </c>
      <c r="G123" s="39">
        <v>0.45</v>
      </c>
      <c r="H123" s="55" t="s">
        <v>123</v>
      </c>
      <c r="I123" s="12">
        <v>0.55000000000000004</v>
      </c>
      <c r="J123" s="55" t="s">
        <v>80</v>
      </c>
      <c r="K123" s="54" t="s">
        <v>95</v>
      </c>
      <c r="L123" s="54" t="s">
        <v>68</v>
      </c>
      <c r="M123" s="54" t="s">
        <v>69</v>
      </c>
      <c r="N123" s="54" t="s">
        <v>144</v>
      </c>
      <c r="O123" s="54" t="s">
        <v>207</v>
      </c>
      <c r="P123" s="54" t="s">
        <v>676</v>
      </c>
      <c r="Q123" s="3" t="s">
        <v>677</v>
      </c>
      <c r="R123" s="3" t="s">
        <v>678</v>
      </c>
      <c r="S123" s="3" t="s">
        <v>679</v>
      </c>
      <c r="T123" s="8"/>
    </row>
    <row r="124" spans="1:20">
      <c r="A124" s="149" t="s">
        <v>57</v>
      </c>
      <c r="B124" s="149" t="s">
        <v>680</v>
      </c>
      <c r="C124" s="54" t="s">
        <v>59</v>
      </c>
      <c r="D124" s="54" t="s">
        <v>74</v>
      </c>
      <c r="E124" s="54" t="s">
        <v>75</v>
      </c>
      <c r="F124" s="149" t="s">
        <v>147</v>
      </c>
      <c r="G124" s="7">
        <v>20889</v>
      </c>
      <c r="H124" s="55" t="s">
        <v>92</v>
      </c>
      <c r="I124" s="12">
        <v>0.2</v>
      </c>
      <c r="J124" s="55" t="s">
        <v>111</v>
      </c>
      <c r="K124" s="54" t="s">
        <v>67</v>
      </c>
      <c r="L124" s="54" t="s">
        <v>132</v>
      </c>
      <c r="M124" s="54" t="s">
        <v>83</v>
      </c>
      <c r="N124" s="54" t="s">
        <v>84</v>
      </c>
      <c r="O124" s="54" t="s">
        <v>71</v>
      </c>
      <c r="P124" s="54" t="s">
        <v>681</v>
      </c>
      <c r="Q124" s="3" t="s">
        <v>682</v>
      </c>
    </row>
    <row r="125" spans="1:20">
      <c r="A125" s="54" t="s">
        <v>57</v>
      </c>
      <c r="B125" s="54" t="s">
        <v>683</v>
      </c>
      <c r="C125" s="54" t="s">
        <v>59</v>
      </c>
      <c r="D125" s="54" t="s">
        <v>74</v>
      </c>
      <c r="E125" s="54" t="s">
        <v>75</v>
      </c>
      <c r="F125" s="54" t="s">
        <v>166</v>
      </c>
      <c r="G125" s="7">
        <v>20000</v>
      </c>
      <c r="H125" s="55" t="s">
        <v>123</v>
      </c>
      <c r="I125" s="12" t="s">
        <v>65</v>
      </c>
      <c r="J125" s="55" t="s">
        <v>111</v>
      </c>
      <c r="K125" s="54" t="s">
        <v>67</v>
      </c>
      <c r="L125" s="54" t="s">
        <v>132</v>
      </c>
      <c r="M125" s="54" t="s">
        <v>83</v>
      </c>
      <c r="N125" s="54" t="s">
        <v>97</v>
      </c>
      <c r="O125" s="54" t="s">
        <v>207</v>
      </c>
      <c r="P125" s="54"/>
      <c r="Q125" s="3" t="s">
        <v>684</v>
      </c>
      <c r="R125" s="3" t="s">
        <v>685</v>
      </c>
      <c r="S125" s="8"/>
      <c r="T125" s="8"/>
    </row>
    <row r="126" spans="1:20">
      <c r="A126" s="54" t="s">
        <v>57</v>
      </c>
      <c r="B126" s="54" t="s">
        <v>686</v>
      </c>
      <c r="C126" s="54" t="s">
        <v>59</v>
      </c>
      <c r="D126" s="54" t="s">
        <v>74</v>
      </c>
      <c r="E126" s="54" t="s">
        <v>75</v>
      </c>
      <c r="F126" s="54" t="s">
        <v>109</v>
      </c>
      <c r="G126" s="7">
        <v>20000</v>
      </c>
      <c r="H126" s="55" t="s">
        <v>117</v>
      </c>
      <c r="I126" s="12" t="s">
        <v>65</v>
      </c>
      <c r="J126" s="55" t="s">
        <v>103</v>
      </c>
      <c r="K126" s="54" t="s">
        <v>67</v>
      </c>
      <c r="L126" s="54" t="s">
        <v>132</v>
      </c>
      <c r="M126" s="54" t="s">
        <v>83</v>
      </c>
      <c r="N126" s="54" t="s">
        <v>97</v>
      </c>
      <c r="O126" s="54" t="s">
        <v>71</v>
      </c>
      <c r="P126" s="54"/>
      <c r="Q126" s="3" t="s">
        <v>687</v>
      </c>
      <c r="R126" s="3" t="s">
        <v>688</v>
      </c>
      <c r="S126" s="3"/>
      <c r="T126" s="8"/>
    </row>
    <row r="127" spans="1:20">
      <c r="A127" s="149" t="s">
        <v>57</v>
      </c>
      <c r="B127" s="149" t="s">
        <v>689</v>
      </c>
      <c r="C127" s="54" t="s">
        <v>59</v>
      </c>
      <c r="D127" s="54" t="s">
        <v>74</v>
      </c>
      <c r="E127" s="54" t="s">
        <v>75</v>
      </c>
      <c r="F127" s="149" t="s">
        <v>136</v>
      </c>
      <c r="G127" s="7">
        <v>20000</v>
      </c>
      <c r="H127" s="55" t="s">
        <v>130</v>
      </c>
      <c r="I127" s="12" t="s">
        <v>236</v>
      </c>
      <c r="J127" s="55" t="s">
        <v>111</v>
      </c>
      <c r="K127" s="54" t="s">
        <v>104</v>
      </c>
      <c r="L127" s="54" t="s">
        <v>96</v>
      </c>
      <c r="M127" s="54" t="s">
        <v>83</v>
      </c>
      <c r="N127" s="54" t="s">
        <v>97</v>
      </c>
      <c r="O127" s="54" t="s">
        <v>71</v>
      </c>
      <c r="P127" s="54" t="s">
        <v>690</v>
      </c>
      <c r="Q127" s="3" t="s">
        <v>684</v>
      </c>
      <c r="R127" s="3" t="s">
        <v>691</v>
      </c>
      <c r="S127" s="3" t="s">
        <v>692</v>
      </c>
    </row>
    <row r="128" spans="1:20">
      <c r="A128" s="54" t="s">
        <v>86</v>
      </c>
      <c r="B128" s="54" t="s">
        <v>693</v>
      </c>
      <c r="C128" s="54" t="s">
        <v>59</v>
      </c>
      <c r="D128" s="54" t="s">
        <v>74</v>
      </c>
      <c r="E128" s="54" t="s">
        <v>89</v>
      </c>
      <c r="F128" s="54" t="s">
        <v>165</v>
      </c>
      <c r="G128" s="7">
        <v>4000</v>
      </c>
      <c r="H128" s="55" t="s">
        <v>92</v>
      </c>
      <c r="I128" s="12">
        <v>0.6</v>
      </c>
      <c r="J128" s="55" t="s">
        <v>103</v>
      </c>
      <c r="K128" s="54" t="s">
        <v>67</v>
      </c>
      <c r="L128" s="54" t="s">
        <v>132</v>
      </c>
      <c r="M128" s="54" t="s">
        <v>83</v>
      </c>
      <c r="N128" s="54" t="s">
        <v>84</v>
      </c>
      <c r="O128" s="54" t="s">
        <v>207</v>
      </c>
      <c r="P128" s="54" t="s">
        <v>694</v>
      </c>
      <c r="Q128" s="3" t="s">
        <v>695</v>
      </c>
      <c r="R128" s="8" t="s">
        <v>696</v>
      </c>
      <c r="S128" s="8"/>
      <c r="T128" s="8"/>
    </row>
    <row r="129" spans="1:20">
      <c r="A129" s="54" t="s">
        <v>86</v>
      </c>
      <c r="B129" s="54" t="s">
        <v>697</v>
      </c>
      <c r="C129" s="54" t="s">
        <v>59</v>
      </c>
      <c r="D129" s="54" t="s">
        <v>74</v>
      </c>
      <c r="E129" s="54" t="s">
        <v>100</v>
      </c>
      <c r="F129" s="54" t="s">
        <v>166</v>
      </c>
      <c r="G129" s="7">
        <v>50000</v>
      </c>
      <c r="H129" s="55" t="s">
        <v>123</v>
      </c>
      <c r="I129" s="12">
        <v>0.2</v>
      </c>
      <c r="J129" s="55" t="s">
        <v>103</v>
      </c>
      <c r="K129" s="54" t="s">
        <v>95</v>
      </c>
      <c r="L129" s="54" t="s">
        <v>118</v>
      </c>
      <c r="M129" s="54" t="s">
        <v>83</v>
      </c>
      <c r="N129" s="54" t="s">
        <v>84</v>
      </c>
      <c r="O129" s="54" t="s">
        <v>207</v>
      </c>
      <c r="P129" s="54" t="s">
        <v>698</v>
      </c>
      <c r="Q129" s="8" t="s">
        <v>699</v>
      </c>
      <c r="R129" s="3" t="s">
        <v>700</v>
      </c>
      <c r="S129" s="8"/>
      <c r="T129" s="8"/>
    </row>
    <row r="130" spans="1:20">
      <c r="A130" s="149" t="s">
        <v>57</v>
      </c>
      <c r="B130" s="149" t="s">
        <v>701</v>
      </c>
      <c r="C130" s="54" t="s">
        <v>59</v>
      </c>
      <c r="D130" s="54" t="s">
        <v>74</v>
      </c>
      <c r="E130" s="54" t="s">
        <v>75</v>
      </c>
      <c r="F130" s="149" t="s">
        <v>90</v>
      </c>
      <c r="G130" s="7">
        <v>20000</v>
      </c>
      <c r="H130" s="55" t="s">
        <v>102</v>
      </c>
      <c r="I130" s="12" t="s">
        <v>568</v>
      </c>
      <c r="J130" s="55" t="s">
        <v>111</v>
      </c>
      <c r="K130" s="54" t="s">
        <v>67</v>
      </c>
      <c r="L130" s="54" t="s">
        <v>132</v>
      </c>
      <c r="M130" s="54" t="s">
        <v>83</v>
      </c>
      <c r="N130" s="54" t="s">
        <v>97</v>
      </c>
      <c r="O130" s="54" t="s">
        <v>71</v>
      </c>
      <c r="P130" s="54" t="s">
        <v>702</v>
      </c>
      <c r="Q130" s="3" t="s">
        <v>703</v>
      </c>
      <c r="R130" s="3" t="s">
        <v>704</v>
      </c>
    </row>
    <row r="131" spans="1:20" s="14" customFormat="1">
      <c r="A131" s="54" t="s">
        <v>86</v>
      </c>
      <c r="B131" s="54" t="s">
        <v>705</v>
      </c>
      <c r="C131" s="54" t="s">
        <v>59</v>
      </c>
      <c r="D131" s="54" t="s">
        <v>74</v>
      </c>
      <c r="E131" s="54" t="s">
        <v>100</v>
      </c>
      <c r="F131" s="54" t="s">
        <v>192</v>
      </c>
      <c r="G131" s="7">
        <v>975000</v>
      </c>
      <c r="H131" s="55" t="s">
        <v>123</v>
      </c>
      <c r="I131" s="7" t="s">
        <v>236</v>
      </c>
      <c r="J131" s="55" t="s">
        <v>66</v>
      </c>
      <c r="K131" s="54" t="s">
        <v>95</v>
      </c>
      <c r="L131" s="54" t="s">
        <v>125</v>
      </c>
      <c r="M131" s="54" t="s">
        <v>69</v>
      </c>
      <c r="N131" s="54" t="s">
        <v>70</v>
      </c>
      <c r="O131" s="54" t="s">
        <v>207</v>
      </c>
      <c r="P131" s="54" t="s">
        <v>706</v>
      </c>
      <c r="Q131" s="8" t="s">
        <v>707</v>
      </c>
      <c r="R131" s="8" t="s">
        <v>708</v>
      </c>
      <c r="S131"/>
      <c r="T131"/>
    </row>
    <row r="132" spans="1:20">
      <c r="A132" s="149" t="s">
        <v>57</v>
      </c>
      <c r="B132" s="149" t="s">
        <v>709</v>
      </c>
      <c r="C132" s="54" t="s">
        <v>59</v>
      </c>
      <c r="D132" s="54" t="s">
        <v>74</v>
      </c>
      <c r="E132" s="54" t="s">
        <v>75</v>
      </c>
      <c r="F132" s="149" t="s">
        <v>147</v>
      </c>
      <c r="G132" s="7">
        <v>17000</v>
      </c>
      <c r="H132" s="55" t="s">
        <v>64</v>
      </c>
      <c r="I132" s="12">
        <v>0.4</v>
      </c>
      <c r="J132" s="55" t="s">
        <v>111</v>
      </c>
      <c r="K132" s="54" t="s">
        <v>67</v>
      </c>
      <c r="L132" s="54" t="s">
        <v>132</v>
      </c>
      <c r="M132" s="54" t="s">
        <v>83</v>
      </c>
      <c r="N132" s="54" t="s">
        <v>106</v>
      </c>
      <c r="O132" s="54" t="s">
        <v>71</v>
      </c>
      <c r="P132" s="12" t="s">
        <v>710</v>
      </c>
      <c r="Q132" s="3" t="s">
        <v>711</v>
      </c>
      <c r="R132" s="3" t="s">
        <v>712</v>
      </c>
    </row>
    <row r="133" spans="1:20">
      <c r="A133" s="54" t="s">
        <v>57</v>
      </c>
      <c r="B133" s="54" t="s">
        <v>713</v>
      </c>
      <c r="C133" s="54" t="s">
        <v>59</v>
      </c>
      <c r="D133" s="54" t="s">
        <v>60</v>
      </c>
      <c r="E133" s="54" t="s">
        <v>89</v>
      </c>
      <c r="F133" s="54" t="s">
        <v>165</v>
      </c>
      <c r="G133" s="7">
        <v>55000</v>
      </c>
      <c r="H133" s="55" t="s">
        <v>123</v>
      </c>
      <c r="I133" s="12">
        <v>0.15</v>
      </c>
      <c r="J133" s="55" t="s">
        <v>143</v>
      </c>
      <c r="K133" s="54" t="s">
        <v>67</v>
      </c>
      <c r="L133" s="54" t="s">
        <v>132</v>
      </c>
      <c r="M133" s="54" t="s">
        <v>83</v>
      </c>
      <c r="N133" s="54" t="s">
        <v>133</v>
      </c>
      <c r="O133" s="55" t="s">
        <v>85</v>
      </c>
      <c r="P133" s="54"/>
      <c r="Q133" s="3" t="s">
        <v>714</v>
      </c>
      <c r="R133" s="8" t="s">
        <v>715</v>
      </c>
      <c r="S133" s="8"/>
      <c r="T133" s="8"/>
    </row>
    <row r="134" spans="1:20">
      <c r="A134" s="149" t="s">
        <v>86</v>
      </c>
      <c r="B134" s="149" t="s">
        <v>716</v>
      </c>
      <c r="C134" s="54" t="s">
        <v>59</v>
      </c>
      <c r="D134" s="54" t="s">
        <v>74</v>
      </c>
      <c r="E134" s="54" t="s">
        <v>75</v>
      </c>
      <c r="F134" s="149" t="s">
        <v>122</v>
      </c>
      <c r="G134" s="7">
        <v>15500</v>
      </c>
      <c r="H134" s="55" t="s">
        <v>92</v>
      </c>
      <c r="I134" s="12" t="s">
        <v>568</v>
      </c>
      <c r="J134" s="55" t="s">
        <v>111</v>
      </c>
      <c r="K134" s="54" t="s">
        <v>95</v>
      </c>
      <c r="L134" s="54" t="s">
        <v>125</v>
      </c>
      <c r="M134" s="54" t="s">
        <v>83</v>
      </c>
      <c r="N134" s="54" t="s">
        <v>97</v>
      </c>
      <c r="O134" s="54" t="s">
        <v>71</v>
      </c>
      <c r="P134" s="54" t="s">
        <v>717</v>
      </c>
      <c r="Q134" s="3" t="s">
        <v>718</v>
      </c>
      <c r="R134" s="8" t="s">
        <v>719</v>
      </c>
      <c r="S134" s="8" t="s">
        <v>720</v>
      </c>
      <c r="T134" s="8"/>
    </row>
    <row r="135" spans="1:20">
      <c r="A135" s="54" t="s">
        <v>57</v>
      </c>
      <c r="B135" s="54" t="s">
        <v>721</v>
      </c>
      <c r="C135" s="54" t="s">
        <v>59</v>
      </c>
      <c r="D135" s="54" t="s">
        <v>74</v>
      </c>
      <c r="E135" s="54" t="s">
        <v>75</v>
      </c>
      <c r="F135" s="54" t="s">
        <v>178</v>
      </c>
      <c r="G135" s="7">
        <v>15009</v>
      </c>
      <c r="H135" s="55" t="s">
        <v>117</v>
      </c>
      <c r="I135" s="12" t="s">
        <v>236</v>
      </c>
      <c r="J135" s="55" t="s">
        <v>111</v>
      </c>
      <c r="K135" s="54" t="s">
        <v>67</v>
      </c>
      <c r="L135" s="54" t="s">
        <v>132</v>
      </c>
      <c r="M135" s="54" t="s">
        <v>83</v>
      </c>
      <c r="N135" s="54" t="s">
        <v>113</v>
      </c>
      <c r="O135" s="54" t="s">
        <v>71</v>
      </c>
      <c r="P135" s="54"/>
      <c r="Q135" s="3" t="s">
        <v>722</v>
      </c>
      <c r="R135" s="8"/>
      <c r="S135" s="8"/>
      <c r="T135" s="8"/>
    </row>
    <row r="136" spans="1:20">
      <c r="A136" s="149" t="s">
        <v>57</v>
      </c>
      <c r="B136" s="149" t="s">
        <v>723</v>
      </c>
      <c r="C136" s="54" t="s">
        <v>59</v>
      </c>
      <c r="D136" s="54" t="s">
        <v>74</v>
      </c>
      <c r="E136" s="54" t="s">
        <v>75</v>
      </c>
      <c r="F136" s="149" t="s">
        <v>178</v>
      </c>
      <c r="G136" s="7">
        <v>15000</v>
      </c>
      <c r="H136" s="55" t="s">
        <v>117</v>
      </c>
      <c r="I136" s="12" t="s">
        <v>568</v>
      </c>
      <c r="J136" s="55" t="s">
        <v>111</v>
      </c>
      <c r="K136" s="54" t="s">
        <v>67</v>
      </c>
      <c r="L136" s="54" t="s">
        <v>132</v>
      </c>
      <c r="M136" s="54" t="s">
        <v>83</v>
      </c>
      <c r="N136" s="54" t="s">
        <v>84</v>
      </c>
      <c r="O136" s="54" t="s">
        <v>71</v>
      </c>
      <c r="P136" s="54" t="s">
        <v>724</v>
      </c>
      <c r="Q136" s="8" t="s">
        <v>722</v>
      </c>
    </row>
    <row r="137" spans="1:20">
      <c r="A137" s="54" t="s">
        <v>86</v>
      </c>
      <c r="B137" s="54" t="s">
        <v>725</v>
      </c>
      <c r="C137" s="54" t="s">
        <v>59</v>
      </c>
      <c r="D137" s="54" t="s">
        <v>74</v>
      </c>
      <c r="E137" s="54" t="s">
        <v>75</v>
      </c>
      <c r="F137" s="54" t="s">
        <v>192</v>
      </c>
      <c r="G137" s="7">
        <v>12000</v>
      </c>
      <c r="H137" s="55" t="s">
        <v>117</v>
      </c>
      <c r="I137" s="39">
        <v>0.4</v>
      </c>
      <c r="J137" s="55" t="s">
        <v>111</v>
      </c>
      <c r="K137" s="54" t="s">
        <v>104</v>
      </c>
      <c r="L137" s="54" t="s">
        <v>96</v>
      </c>
      <c r="M137" s="54" t="s">
        <v>83</v>
      </c>
      <c r="N137" s="54" t="s">
        <v>84</v>
      </c>
      <c r="O137" s="54" t="s">
        <v>207</v>
      </c>
      <c r="P137" s="54" t="s">
        <v>726</v>
      </c>
      <c r="Q137" s="8" t="s">
        <v>727</v>
      </c>
      <c r="R137" s="8" t="s">
        <v>728</v>
      </c>
      <c r="S137" s="8" t="s">
        <v>729</v>
      </c>
    </row>
    <row r="138" spans="1:20">
      <c r="A138" s="54" t="s">
        <v>57</v>
      </c>
      <c r="B138" s="54" t="s">
        <v>730</v>
      </c>
      <c r="C138" s="54" t="s">
        <v>59</v>
      </c>
      <c r="D138" s="54" t="s">
        <v>74</v>
      </c>
      <c r="E138" s="54" t="s">
        <v>75</v>
      </c>
      <c r="F138" s="54" t="s">
        <v>122</v>
      </c>
      <c r="G138" s="7">
        <v>12000</v>
      </c>
      <c r="H138" s="55" t="s">
        <v>117</v>
      </c>
      <c r="I138" s="7" t="s">
        <v>236</v>
      </c>
      <c r="J138" s="55" t="s">
        <v>103</v>
      </c>
      <c r="K138" s="54" t="s">
        <v>67</v>
      </c>
      <c r="L138" s="54" t="s">
        <v>132</v>
      </c>
      <c r="M138" s="54" t="s">
        <v>83</v>
      </c>
      <c r="N138" s="54" t="s">
        <v>106</v>
      </c>
      <c r="O138" s="54" t="s">
        <v>71</v>
      </c>
      <c r="P138" s="54" t="s">
        <v>731</v>
      </c>
      <c r="Q138" s="3" t="s">
        <v>732</v>
      </c>
      <c r="R138" s="8"/>
      <c r="S138" s="8"/>
      <c r="T138" s="8"/>
    </row>
    <row r="139" spans="1:20">
      <c r="A139" s="149" t="s">
        <v>57</v>
      </c>
      <c r="B139" s="149" t="s">
        <v>733</v>
      </c>
      <c r="C139" s="54" t="s">
        <v>59</v>
      </c>
      <c r="D139" s="54" t="s">
        <v>74</v>
      </c>
      <c r="E139" s="54" t="s">
        <v>75</v>
      </c>
      <c r="F139" s="149" t="s">
        <v>175</v>
      </c>
      <c r="G139" s="155">
        <v>11000</v>
      </c>
      <c r="H139" s="55" t="s">
        <v>130</v>
      </c>
      <c r="I139" s="12" t="s">
        <v>568</v>
      </c>
      <c r="J139" s="55" t="s">
        <v>111</v>
      </c>
      <c r="K139" s="54" t="s">
        <v>95</v>
      </c>
      <c r="L139" s="54" t="s">
        <v>118</v>
      </c>
      <c r="M139" s="54" t="s">
        <v>83</v>
      </c>
      <c r="N139" s="54" t="s">
        <v>97</v>
      </c>
      <c r="O139" s="54" t="s">
        <v>71</v>
      </c>
      <c r="P139" s="54" t="s">
        <v>734</v>
      </c>
      <c r="Q139" s="8" t="s">
        <v>735</v>
      </c>
      <c r="R139" s="3" t="s">
        <v>736</v>
      </c>
      <c r="S139" s="3" t="s">
        <v>737</v>
      </c>
    </row>
    <row r="140" spans="1:20">
      <c r="A140" s="54" t="s">
        <v>72</v>
      </c>
      <c r="B140" s="54" t="s">
        <v>738</v>
      </c>
      <c r="C140" s="54" t="s">
        <v>59</v>
      </c>
      <c r="D140" s="54" t="s">
        <v>60</v>
      </c>
      <c r="E140" s="54" t="s">
        <v>89</v>
      </c>
      <c r="F140" s="54" t="s">
        <v>182</v>
      </c>
      <c r="G140" s="7">
        <v>1000000</v>
      </c>
      <c r="H140" s="55" t="s">
        <v>117</v>
      </c>
      <c r="I140" s="7" t="s">
        <v>236</v>
      </c>
      <c r="J140" s="55" t="s">
        <v>143</v>
      </c>
      <c r="K140" s="54" t="s">
        <v>95</v>
      </c>
      <c r="L140" s="54" t="s">
        <v>118</v>
      </c>
      <c r="M140" s="54" t="s">
        <v>83</v>
      </c>
      <c r="N140" s="54" t="s">
        <v>97</v>
      </c>
      <c r="O140" s="55" t="s">
        <v>85</v>
      </c>
      <c r="P140" s="54"/>
      <c r="Q140" s="3" t="s">
        <v>739</v>
      </c>
      <c r="R140" s="3" t="s">
        <v>740</v>
      </c>
      <c r="S140" s="3" t="s">
        <v>741</v>
      </c>
      <c r="T140" s="8"/>
    </row>
    <row r="141" spans="1:20">
      <c r="A141" s="54" t="s">
        <v>72</v>
      </c>
      <c r="B141" s="54" t="s">
        <v>742</v>
      </c>
      <c r="C141" s="54" t="s">
        <v>59</v>
      </c>
      <c r="D141" s="54" t="s">
        <v>60</v>
      </c>
      <c r="E141" s="54" t="s">
        <v>61</v>
      </c>
      <c r="F141" s="54" t="s">
        <v>202</v>
      </c>
      <c r="G141" s="48">
        <v>2000000</v>
      </c>
      <c r="H141" s="54" t="s">
        <v>117</v>
      </c>
      <c r="I141" s="10">
        <v>0.25</v>
      </c>
      <c r="J141" s="54" t="s">
        <v>124</v>
      </c>
      <c r="K141" s="54" t="s">
        <v>95</v>
      </c>
      <c r="L141" s="54" t="s">
        <v>118</v>
      </c>
      <c r="M141" s="54" t="s">
        <v>83</v>
      </c>
      <c r="N141" s="54" t="s">
        <v>113</v>
      </c>
      <c r="O141" s="55" t="s">
        <v>85</v>
      </c>
      <c r="P141" s="54" t="s">
        <v>743</v>
      </c>
      <c r="Q141" s="8" t="s">
        <v>744</v>
      </c>
      <c r="R141" s="3" t="s">
        <v>745</v>
      </c>
    </row>
    <row r="142" spans="1:20">
      <c r="A142" s="54" t="s">
        <v>57</v>
      </c>
      <c r="B142" s="54" t="s">
        <v>746</v>
      </c>
      <c r="C142" s="54" t="s">
        <v>59</v>
      </c>
      <c r="D142" s="63" t="s">
        <v>107</v>
      </c>
      <c r="E142" s="63" t="s">
        <v>108</v>
      </c>
      <c r="F142" s="54" t="s">
        <v>196</v>
      </c>
      <c r="G142" s="44">
        <v>10000</v>
      </c>
      <c r="H142" s="55" t="s">
        <v>92</v>
      </c>
      <c r="I142" s="7" t="s">
        <v>236</v>
      </c>
      <c r="J142" s="54" t="s">
        <v>111</v>
      </c>
      <c r="K142" s="54" t="s">
        <v>67</v>
      </c>
      <c r="L142" s="54" t="s">
        <v>132</v>
      </c>
      <c r="M142" s="54" t="s">
        <v>83</v>
      </c>
      <c r="N142" s="54" t="s">
        <v>84</v>
      </c>
      <c r="O142" s="54" t="s">
        <v>71</v>
      </c>
      <c r="P142" s="54"/>
      <c r="Q142" s="3" t="s">
        <v>589</v>
      </c>
      <c r="R142" s="3" t="s">
        <v>590</v>
      </c>
      <c r="S142" s="3" t="s">
        <v>591</v>
      </c>
    </row>
    <row r="143" spans="1:20">
      <c r="A143" s="54" t="s">
        <v>86</v>
      </c>
      <c r="B143" s="54" t="s">
        <v>747</v>
      </c>
      <c r="C143" s="54" t="s">
        <v>59</v>
      </c>
      <c r="D143" s="54" t="s">
        <v>74</v>
      </c>
      <c r="E143" s="54" t="s">
        <v>75</v>
      </c>
      <c r="F143" s="54" t="s">
        <v>173</v>
      </c>
      <c r="G143" s="7">
        <v>10000</v>
      </c>
      <c r="H143" s="55" t="s">
        <v>92</v>
      </c>
      <c r="I143" s="7" t="s">
        <v>65</v>
      </c>
      <c r="J143" s="55" t="s">
        <v>103</v>
      </c>
      <c r="K143" s="54" t="s">
        <v>104</v>
      </c>
      <c r="L143" s="54" t="s">
        <v>96</v>
      </c>
      <c r="M143" s="54" t="s">
        <v>83</v>
      </c>
      <c r="N143" s="54" t="s">
        <v>84</v>
      </c>
      <c r="O143" s="54" t="s">
        <v>207</v>
      </c>
      <c r="P143" s="54" t="s">
        <v>748</v>
      </c>
      <c r="Q143" s="3" t="s">
        <v>749</v>
      </c>
      <c r="R143" s="3" t="s">
        <v>750</v>
      </c>
      <c r="S143" s="3" t="s">
        <v>750</v>
      </c>
    </row>
    <row r="144" spans="1:20">
      <c r="A144" s="54" t="s">
        <v>57</v>
      </c>
      <c r="B144" s="59" t="s">
        <v>751</v>
      </c>
      <c r="C144" s="59" t="s">
        <v>59</v>
      </c>
      <c r="D144" s="59" t="s">
        <v>74</v>
      </c>
      <c r="E144" s="59" t="s">
        <v>61</v>
      </c>
      <c r="F144" s="59" t="s">
        <v>181</v>
      </c>
      <c r="G144" s="22">
        <v>550000</v>
      </c>
      <c r="H144" s="55" t="s">
        <v>123</v>
      </c>
      <c r="I144" s="46">
        <v>0.2</v>
      </c>
      <c r="J144" s="65" t="s">
        <v>87</v>
      </c>
      <c r="K144" s="59" t="s">
        <v>67</v>
      </c>
      <c r="L144" s="59" t="s">
        <v>132</v>
      </c>
      <c r="M144" s="59" t="s">
        <v>69</v>
      </c>
      <c r="N144" s="54" t="s">
        <v>70</v>
      </c>
      <c r="O144" s="55" t="s">
        <v>85</v>
      </c>
      <c r="P144" s="54" t="s">
        <v>752</v>
      </c>
      <c r="Q144" s="3" t="s">
        <v>753</v>
      </c>
      <c r="R144" s="3" t="s">
        <v>754</v>
      </c>
      <c r="S144" s="3" t="s">
        <v>754</v>
      </c>
      <c r="T144" s="23"/>
    </row>
    <row r="145" spans="1:20">
      <c r="A145" s="54" t="s">
        <v>86</v>
      </c>
      <c r="B145" s="54" t="s">
        <v>755</v>
      </c>
      <c r="C145" s="54" t="s">
        <v>59</v>
      </c>
      <c r="D145" s="54" t="s">
        <v>74</v>
      </c>
      <c r="E145" s="54" t="s">
        <v>75</v>
      </c>
      <c r="F145" s="54" t="s">
        <v>122</v>
      </c>
      <c r="G145" s="7">
        <v>10000</v>
      </c>
      <c r="H145" s="54" t="s">
        <v>92</v>
      </c>
      <c r="I145" s="12" t="s">
        <v>236</v>
      </c>
      <c r="J145" s="55" t="s">
        <v>103</v>
      </c>
      <c r="K145" s="54" t="s">
        <v>67</v>
      </c>
      <c r="L145" s="54" t="s">
        <v>132</v>
      </c>
      <c r="M145" s="54" t="s">
        <v>83</v>
      </c>
      <c r="N145" s="54" t="s">
        <v>97</v>
      </c>
      <c r="O145" s="54" t="s">
        <v>207</v>
      </c>
      <c r="P145" s="54" t="s">
        <v>756</v>
      </c>
      <c r="Q145" s="3" t="s">
        <v>757</v>
      </c>
      <c r="R145" s="3" t="s">
        <v>758</v>
      </c>
      <c r="S145" s="8"/>
      <c r="T145" s="8"/>
    </row>
    <row r="146" spans="1:20">
      <c r="A146" s="54" t="s">
        <v>86</v>
      </c>
      <c r="B146" s="54" t="s">
        <v>759</v>
      </c>
      <c r="C146" s="54" t="s">
        <v>59</v>
      </c>
      <c r="D146" s="54" t="s">
        <v>74</v>
      </c>
      <c r="E146" s="54" t="s">
        <v>75</v>
      </c>
      <c r="F146" s="54" t="s">
        <v>122</v>
      </c>
      <c r="G146" s="7">
        <v>10000</v>
      </c>
      <c r="H146" s="54" t="s">
        <v>92</v>
      </c>
      <c r="I146" s="12" t="s">
        <v>236</v>
      </c>
      <c r="J146" s="55" t="s">
        <v>111</v>
      </c>
      <c r="K146" s="55" t="s">
        <v>67</v>
      </c>
      <c r="L146" s="55" t="s">
        <v>132</v>
      </c>
      <c r="M146" s="54" t="s">
        <v>83</v>
      </c>
      <c r="N146" s="54" t="s">
        <v>84</v>
      </c>
      <c r="O146" s="54" t="s">
        <v>207</v>
      </c>
      <c r="P146" s="54" t="s">
        <v>756</v>
      </c>
      <c r="Q146" s="3" t="s">
        <v>760</v>
      </c>
      <c r="R146" s="3" t="s">
        <v>761</v>
      </c>
      <c r="S146" s="8"/>
      <c r="T146" s="8"/>
    </row>
    <row r="147" spans="1:20">
      <c r="A147" s="54" t="s">
        <v>57</v>
      </c>
      <c r="B147" s="54" t="s">
        <v>762</v>
      </c>
      <c r="C147" s="54" t="s">
        <v>59</v>
      </c>
      <c r="D147" s="54" t="s">
        <v>60</v>
      </c>
      <c r="E147" s="54" t="s">
        <v>89</v>
      </c>
      <c r="F147" s="54" t="s">
        <v>175</v>
      </c>
      <c r="G147" s="7">
        <v>4000</v>
      </c>
      <c r="H147" s="55" t="s">
        <v>92</v>
      </c>
      <c r="I147" s="7" t="s">
        <v>236</v>
      </c>
      <c r="J147" s="55" t="s">
        <v>111</v>
      </c>
      <c r="K147" s="54" t="s">
        <v>67</v>
      </c>
      <c r="L147" s="54" t="s">
        <v>132</v>
      </c>
      <c r="M147" s="54" t="s">
        <v>83</v>
      </c>
      <c r="N147" s="54" t="s">
        <v>84</v>
      </c>
      <c r="O147" s="54" t="s">
        <v>71</v>
      </c>
      <c r="P147" s="54"/>
      <c r="Q147" s="3" t="s">
        <v>763</v>
      </c>
      <c r="R147" s="3" t="s">
        <v>764</v>
      </c>
      <c r="S147" s="3" t="s">
        <v>765</v>
      </c>
    </row>
    <row r="148" spans="1:20">
      <c r="A148" s="54" t="s">
        <v>57</v>
      </c>
      <c r="B148" s="54" t="s">
        <v>766</v>
      </c>
      <c r="C148" s="54" t="s">
        <v>59</v>
      </c>
      <c r="D148" s="54" t="s">
        <v>74</v>
      </c>
      <c r="E148" s="54" t="s">
        <v>89</v>
      </c>
      <c r="F148" s="54" t="s">
        <v>141</v>
      </c>
      <c r="G148" s="7">
        <v>3500</v>
      </c>
      <c r="H148" s="55" t="s">
        <v>102</v>
      </c>
      <c r="I148" s="12">
        <v>0.1</v>
      </c>
      <c r="J148" s="55" t="s">
        <v>103</v>
      </c>
      <c r="K148" s="54" t="s">
        <v>67</v>
      </c>
      <c r="L148" s="54" t="s">
        <v>132</v>
      </c>
      <c r="M148" s="54" t="s">
        <v>83</v>
      </c>
      <c r="N148" s="54" t="s">
        <v>84</v>
      </c>
      <c r="O148" s="54" t="s">
        <v>71</v>
      </c>
      <c r="P148" s="54" t="s">
        <v>767</v>
      </c>
      <c r="Q148" s="3" t="s">
        <v>768</v>
      </c>
      <c r="R148" s="3" t="s">
        <v>769</v>
      </c>
      <c r="S148" s="8"/>
      <c r="T148" s="8"/>
    </row>
    <row r="149" spans="1:20">
      <c r="A149" s="54" t="s">
        <v>57</v>
      </c>
      <c r="B149" s="54" t="s">
        <v>770</v>
      </c>
      <c r="C149" s="54" t="s">
        <v>59</v>
      </c>
      <c r="D149" s="54" t="s">
        <v>107</v>
      </c>
      <c r="E149" s="54" t="s">
        <v>61</v>
      </c>
      <c r="F149" s="54" t="s">
        <v>61</v>
      </c>
      <c r="G149" s="39">
        <v>0.3</v>
      </c>
      <c r="H149" s="55" t="s">
        <v>92</v>
      </c>
      <c r="I149" s="39">
        <v>0.7</v>
      </c>
      <c r="J149" s="55" t="s">
        <v>111</v>
      </c>
      <c r="K149" s="54" t="s">
        <v>81</v>
      </c>
      <c r="L149" s="54" t="s">
        <v>96</v>
      </c>
      <c r="M149" s="54" t="s">
        <v>83</v>
      </c>
      <c r="N149" s="54" t="s">
        <v>97</v>
      </c>
      <c r="O149" s="54" t="s">
        <v>71</v>
      </c>
      <c r="P149" s="54"/>
      <c r="Q149" s="8" t="s">
        <v>771</v>
      </c>
      <c r="R149" s="8"/>
    </row>
    <row r="150" spans="1:20">
      <c r="A150" s="149" t="s">
        <v>57</v>
      </c>
      <c r="B150" s="149" t="s">
        <v>772</v>
      </c>
      <c r="C150" s="54" t="s">
        <v>59</v>
      </c>
      <c r="D150" s="54" t="s">
        <v>74</v>
      </c>
      <c r="E150" s="54" t="s">
        <v>75</v>
      </c>
      <c r="F150" s="149" t="s">
        <v>122</v>
      </c>
      <c r="G150" s="7">
        <v>8000</v>
      </c>
      <c r="H150" s="55" t="s">
        <v>92</v>
      </c>
      <c r="I150" s="12" t="s">
        <v>568</v>
      </c>
      <c r="J150" s="55" t="s">
        <v>111</v>
      </c>
      <c r="K150" s="54" t="s">
        <v>67</v>
      </c>
      <c r="L150" s="54" t="s">
        <v>132</v>
      </c>
      <c r="M150" s="54" t="s">
        <v>83</v>
      </c>
      <c r="N150" s="54" t="s">
        <v>97</v>
      </c>
      <c r="O150" s="54" t="s">
        <v>71</v>
      </c>
      <c r="P150" s="54" t="s">
        <v>773</v>
      </c>
      <c r="Q150" s="3" t="s">
        <v>774</v>
      </c>
      <c r="R150" s="8" t="s">
        <v>775</v>
      </c>
      <c r="T150" s="8"/>
    </row>
    <row r="151" spans="1:20">
      <c r="A151" s="54" t="s">
        <v>57</v>
      </c>
      <c r="B151" s="54" t="s">
        <v>776</v>
      </c>
      <c r="C151" s="54" t="s">
        <v>59</v>
      </c>
      <c r="D151" s="54" t="s">
        <v>74</v>
      </c>
      <c r="E151" s="54" t="s">
        <v>89</v>
      </c>
      <c r="F151" s="54" t="s">
        <v>177</v>
      </c>
      <c r="G151" s="7">
        <v>4000</v>
      </c>
      <c r="H151" s="55" t="s">
        <v>102</v>
      </c>
      <c r="I151" s="39">
        <v>0.2</v>
      </c>
      <c r="J151" s="55" t="s">
        <v>103</v>
      </c>
      <c r="K151" s="54" t="s">
        <v>104</v>
      </c>
      <c r="L151" s="54" t="s">
        <v>118</v>
      </c>
      <c r="M151" s="54" t="s">
        <v>83</v>
      </c>
      <c r="N151" s="54" t="s">
        <v>84</v>
      </c>
      <c r="O151" s="54" t="s">
        <v>207</v>
      </c>
      <c r="P151" s="54" t="s">
        <v>777</v>
      </c>
      <c r="Q151" s="3" t="s">
        <v>778</v>
      </c>
      <c r="R151" s="3"/>
      <c r="S151" s="3"/>
    </row>
    <row r="152" spans="1:20">
      <c r="A152" s="54" t="s">
        <v>57</v>
      </c>
      <c r="B152" s="54" t="s">
        <v>779</v>
      </c>
      <c r="C152" s="54" t="s">
        <v>59</v>
      </c>
      <c r="D152" s="54" t="s">
        <v>74</v>
      </c>
      <c r="E152" s="54" t="s">
        <v>75</v>
      </c>
      <c r="F152" s="54" t="s">
        <v>122</v>
      </c>
      <c r="G152" s="7">
        <v>7500</v>
      </c>
      <c r="H152" s="55" t="s">
        <v>92</v>
      </c>
      <c r="I152" s="12" t="s">
        <v>236</v>
      </c>
      <c r="J152" s="55" t="s">
        <v>111</v>
      </c>
      <c r="K152" s="54" t="s">
        <v>104</v>
      </c>
      <c r="L152" s="54" t="s">
        <v>125</v>
      </c>
      <c r="M152" s="54" t="s">
        <v>83</v>
      </c>
      <c r="N152" s="54" t="s">
        <v>97</v>
      </c>
      <c r="O152" s="54" t="s">
        <v>71</v>
      </c>
      <c r="P152" s="54" t="s">
        <v>780</v>
      </c>
      <c r="Q152" s="3" t="s">
        <v>781</v>
      </c>
      <c r="R152" s="3" t="s">
        <v>782</v>
      </c>
      <c r="S152" s="3" t="s">
        <v>783</v>
      </c>
      <c r="T152" s="8"/>
    </row>
    <row r="153" spans="1:20">
      <c r="A153" s="54" t="s">
        <v>86</v>
      </c>
      <c r="B153" s="54" t="s">
        <v>784</v>
      </c>
      <c r="C153" s="54" t="s">
        <v>59</v>
      </c>
      <c r="D153" s="54" t="s">
        <v>74</v>
      </c>
      <c r="E153" s="54" t="s">
        <v>75</v>
      </c>
      <c r="F153" s="54" t="s">
        <v>156</v>
      </c>
      <c r="G153" s="7">
        <v>7500</v>
      </c>
      <c r="H153" s="55" t="s">
        <v>117</v>
      </c>
      <c r="I153" s="12">
        <v>0.5</v>
      </c>
      <c r="J153" s="55" t="s">
        <v>111</v>
      </c>
      <c r="K153" s="54" t="s">
        <v>67</v>
      </c>
      <c r="L153" s="54" t="s">
        <v>132</v>
      </c>
      <c r="M153" s="54" t="s">
        <v>83</v>
      </c>
      <c r="N153" s="54" t="s">
        <v>84</v>
      </c>
      <c r="O153" s="54" t="s">
        <v>207</v>
      </c>
      <c r="P153" s="54" t="s">
        <v>785</v>
      </c>
      <c r="Q153" s="3" t="s">
        <v>786</v>
      </c>
      <c r="R153" s="8" t="s">
        <v>787</v>
      </c>
      <c r="S153" s="8"/>
      <c r="T153" s="8"/>
    </row>
    <row r="154" spans="1:20">
      <c r="A154" s="54" t="s">
        <v>57</v>
      </c>
      <c r="B154" s="54" t="s">
        <v>788</v>
      </c>
      <c r="C154" s="54" t="s">
        <v>59</v>
      </c>
      <c r="D154" s="54" t="s">
        <v>88</v>
      </c>
      <c r="E154" s="54" t="s">
        <v>89</v>
      </c>
      <c r="F154" s="54" t="s">
        <v>122</v>
      </c>
      <c r="G154" s="7">
        <v>120000</v>
      </c>
      <c r="H154" s="55" t="s">
        <v>64</v>
      </c>
      <c r="I154" s="7" t="s">
        <v>236</v>
      </c>
      <c r="J154" s="55" t="s">
        <v>80</v>
      </c>
      <c r="K154" s="54" t="s">
        <v>104</v>
      </c>
      <c r="L154" s="54" t="s">
        <v>125</v>
      </c>
      <c r="M154" s="54" t="s">
        <v>83</v>
      </c>
      <c r="N154" s="54" t="s">
        <v>70</v>
      </c>
      <c r="O154" s="54" t="s">
        <v>71</v>
      </c>
      <c r="P154" s="54" t="s">
        <v>789</v>
      </c>
      <c r="Q154" s="3" t="s">
        <v>790</v>
      </c>
      <c r="R154" s="3" t="s">
        <v>791</v>
      </c>
      <c r="S154" s="3" t="s">
        <v>792</v>
      </c>
      <c r="T154" s="8"/>
    </row>
    <row r="155" spans="1:20">
      <c r="A155" s="54" t="s">
        <v>72</v>
      </c>
      <c r="B155" s="54" t="s">
        <v>793</v>
      </c>
      <c r="C155" s="54" t="s">
        <v>73</v>
      </c>
      <c r="D155" s="54" t="s">
        <v>134</v>
      </c>
      <c r="E155" s="54" t="s">
        <v>121</v>
      </c>
      <c r="F155" s="54" t="s">
        <v>181</v>
      </c>
      <c r="G155" s="39">
        <v>1</v>
      </c>
      <c r="H155" s="55" t="s">
        <v>123</v>
      </c>
      <c r="I155" s="12" t="s">
        <v>65</v>
      </c>
      <c r="J155" s="55" t="s">
        <v>143</v>
      </c>
      <c r="K155" s="54" t="s">
        <v>81</v>
      </c>
      <c r="L155" s="54" t="s">
        <v>82</v>
      </c>
      <c r="M155" s="54" t="s">
        <v>83</v>
      </c>
      <c r="N155" s="54" t="s">
        <v>97</v>
      </c>
      <c r="O155" s="55" t="s">
        <v>85</v>
      </c>
      <c r="P155" s="54" t="s">
        <v>794</v>
      </c>
      <c r="Q155" s="3" t="s">
        <v>795</v>
      </c>
      <c r="R155" s="3" t="s">
        <v>796</v>
      </c>
      <c r="S155" s="8"/>
      <c r="T155" s="8"/>
    </row>
    <row r="156" spans="1:20">
      <c r="A156" s="54" t="s">
        <v>57</v>
      </c>
      <c r="B156" s="54" t="s">
        <v>797</v>
      </c>
      <c r="C156" s="54" t="s">
        <v>59</v>
      </c>
      <c r="D156" s="54" t="s">
        <v>74</v>
      </c>
      <c r="E156" s="54" t="s">
        <v>75</v>
      </c>
      <c r="F156" s="54" t="s">
        <v>164</v>
      </c>
      <c r="G156" s="7">
        <v>7500</v>
      </c>
      <c r="H156" s="55" t="s">
        <v>64</v>
      </c>
      <c r="I156" s="7" t="s">
        <v>236</v>
      </c>
      <c r="J156" s="55" t="s">
        <v>94</v>
      </c>
      <c r="K156" s="54" t="s">
        <v>104</v>
      </c>
      <c r="L156" s="54" t="s">
        <v>118</v>
      </c>
      <c r="M156" s="54" t="s">
        <v>83</v>
      </c>
      <c r="N156" s="54" t="s">
        <v>70</v>
      </c>
      <c r="O156" s="54" t="s">
        <v>71</v>
      </c>
      <c r="P156" s="54"/>
      <c r="Q156" s="3" t="s">
        <v>798</v>
      </c>
      <c r="R156" s="8" t="s">
        <v>799</v>
      </c>
      <c r="S156" s="8"/>
    </row>
    <row r="157" spans="1:20">
      <c r="A157" s="54" t="s">
        <v>57</v>
      </c>
      <c r="B157" s="54" t="s">
        <v>800</v>
      </c>
      <c r="C157" s="54" t="s">
        <v>59</v>
      </c>
      <c r="D157" s="54" t="s">
        <v>74</v>
      </c>
      <c r="E157" s="54" t="s">
        <v>75</v>
      </c>
      <c r="F157" s="54" t="s">
        <v>167</v>
      </c>
      <c r="G157" s="7">
        <v>7500</v>
      </c>
      <c r="H157" s="55" t="s">
        <v>92</v>
      </c>
      <c r="I157" s="7" t="s">
        <v>236</v>
      </c>
      <c r="J157" s="55" t="s">
        <v>111</v>
      </c>
      <c r="K157" s="54" t="s">
        <v>67</v>
      </c>
      <c r="L157" s="54" t="s">
        <v>132</v>
      </c>
      <c r="M157" s="54" t="s">
        <v>83</v>
      </c>
      <c r="N157" s="54" t="s">
        <v>84</v>
      </c>
      <c r="O157" s="54" t="s">
        <v>71</v>
      </c>
      <c r="P157" s="54" t="s">
        <v>801</v>
      </c>
      <c r="Q157" s="8" t="s">
        <v>802</v>
      </c>
      <c r="R157" s="3" t="s">
        <v>803</v>
      </c>
    </row>
    <row r="158" spans="1:20">
      <c r="A158" s="54" t="s">
        <v>86</v>
      </c>
      <c r="B158" s="54" t="s">
        <v>804</v>
      </c>
      <c r="C158" s="54" t="s">
        <v>59</v>
      </c>
      <c r="D158" s="54" t="s">
        <v>60</v>
      </c>
      <c r="E158" s="54" t="s">
        <v>61</v>
      </c>
      <c r="F158" s="54" t="s">
        <v>62</v>
      </c>
      <c r="G158" s="41" t="s">
        <v>65</v>
      </c>
      <c r="H158" s="54" t="s">
        <v>65</v>
      </c>
      <c r="I158" t="s">
        <v>65</v>
      </c>
      <c r="J158" s="55" t="s">
        <v>149</v>
      </c>
      <c r="K158" s="54" t="s">
        <v>67</v>
      </c>
      <c r="L158" s="54" t="s">
        <v>132</v>
      </c>
      <c r="M158" s="54" t="s">
        <v>83</v>
      </c>
      <c r="N158" s="54" t="s">
        <v>133</v>
      </c>
      <c r="O158" s="54" t="s">
        <v>207</v>
      </c>
      <c r="P158" s="54" t="s">
        <v>805</v>
      </c>
      <c r="Q158" s="3" t="s">
        <v>806</v>
      </c>
      <c r="R158" s="3" t="s">
        <v>807</v>
      </c>
      <c r="S158" s="8"/>
    </row>
    <row r="159" spans="1:20">
      <c r="A159" s="54" t="s">
        <v>57</v>
      </c>
      <c r="B159" s="59" t="s">
        <v>808</v>
      </c>
      <c r="C159" s="54" t="s">
        <v>59</v>
      </c>
      <c r="D159" s="54" t="s">
        <v>88</v>
      </c>
      <c r="E159" s="54" t="s">
        <v>89</v>
      </c>
      <c r="F159" s="54" t="s">
        <v>122</v>
      </c>
      <c r="G159" s="2">
        <v>400000</v>
      </c>
      <c r="H159" s="56" t="s">
        <v>64</v>
      </c>
      <c r="I159" s="2" t="s">
        <v>236</v>
      </c>
      <c r="J159" s="56" t="s">
        <v>80</v>
      </c>
      <c r="K159" s="54" t="s">
        <v>104</v>
      </c>
      <c r="L159" s="54" t="s">
        <v>125</v>
      </c>
      <c r="M159" s="54" t="s">
        <v>69</v>
      </c>
      <c r="N159" s="54" t="s">
        <v>70</v>
      </c>
      <c r="O159" s="54" t="s">
        <v>71</v>
      </c>
      <c r="P159" s="54"/>
      <c r="Q159" s="3" t="s">
        <v>809</v>
      </c>
      <c r="R159" s="3" t="s">
        <v>810</v>
      </c>
      <c r="S159" s="3" t="s">
        <v>811</v>
      </c>
    </row>
    <row r="160" spans="1:20">
      <c r="A160" s="54" t="s">
        <v>57</v>
      </c>
      <c r="B160" s="54" t="s">
        <v>812</v>
      </c>
      <c r="C160" s="54" t="s">
        <v>59</v>
      </c>
      <c r="D160" s="54" t="s">
        <v>74</v>
      </c>
      <c r="E160" s="54" t="s">
        <v>75</v>
      </c>
      <c r="F160" s="54" t="s">
        <v>122</v>
      </c>
      <c r="G160" s="7">
        <v>6000</v>
      </c>
      <c r="H160" s="55" t="s">
        <v>102</v>
      </c>
      <c r="I160" s="7" t="s">
        <v>236</v>
      </c>
      <c r="J160" s="55" t="s">
        <v>103</v>
      </c>
      <c r="K160" s="54" t="s">
        <v>104</v>
      </c>
      <c r="L160" s="54" t="s">
        <v>125</v>
      </c>
      <c r="M160" s="54" t="s">
        <v>83</v>
      </c>
      <c r="N160" s="54" t="s">
        <v>84</v>
      </c>
      <c r="O160" s="54" t="s">
        <v>71</v>
      </c>
      <c r="P160" s="54"/>
      <c r="Q160" s="3" t="s">
        <v>813</v>
      </c>
      <c r="R160" s="3" t="s">
        <v>814</v>
      </c>
      <c r="S160" s="8"/>
      <c r="T160" s="8"/>
    </row>
    <row r="161" spans="1:20">
      <c r="A161" s="54" t="s">
        <v>57</v>
      </c>
      <c r="B161" s="54" t="s">
        <v>815</v>
      </c>
      <c r="C161" s="54" t="s">
        <v>59</v>
      </c>
      <c r="D161" s="54" t="s">
        <v>74</v>
      </c>
      <c r="E161" s="54" t="s">
        <v>75</v>
      </c>
      <c r="F161" s="54" t="s">
        <v>109</v>
      </c>
      <c r="G161" s="7">
        <v>5400</v>
      </c>
      <c r="H161" s="55" t="s">
        <v>102</v>
      </c>
      <c r="I161" s="12">
        <v>0.15</v>
      </c>
      <c r="J161" s="55" t="s">
        <v>111</v>
      </c>
      <c r="K161" s="54" t="s">
        <v>104</v>
      </c>
      <c r="L161" s="54" t="s">
        <v>96</v>
      </c>
      <c r="M161" s="54" t="s">
        <v>83</v>
      </c>
      <c r="N161" s="54" t="s">
        <v>84</v>
      </c>
      <c r="O161" s="54" t="s">
        <v>71</v>
      </c>
      <c r="P161" s="54"/>
      <c r="Q161" s="8" t="s">
        <v>816</v>
      </c>
      <c r="R161" s="8"/>
      <c r="S161" s="8"/>
      <c r="T161" s="8"/>
    </row>
    <row r="162" spans="1:20">
      <c r="A162" s="54" t="s">
        <v>57</v>
      </c>
      <c r="B162" s="54" t="s">
        <v>817</v>
      </c>
      <c r="C162" s="54" t="s">
        <v>59</v>
      </c>
      <c r="D162" s="54" t="s">
        <v>107</v>
      </c>
      <c r="E162" s="54" t="s">
        <v>89</v>
      </c>
      <c r="F162" s="54" t="s">
        <v>177</v>
      </c>
      <c r="G162" s="39">
        <v>0.5</v>
      </c>
      <c r="H162" s="55" t="s">
        <v>92</v>
      </c>
      <c r="I162" s="39">
        <v>0.5</v>
      </c>
      <c r="J162" s="55" t="s">
        <v>124</v>
      </c>
      <c r="K162" s="54" t="s">
        <v>67</v>
      </c>
      <c r="L162" s="54" t="s">
        <v>132</v>
      </c>
      <c r="M162" s="54" t="s">
        <v>83</v>
      </c>
      <c r="N162" s="54" t="s">
        <v>84</v>
      </c>
      <c r="O162" s="54" t="s">
        <v>71</v>
      </c>
      <c r="P162" s="54"/>
      <c r="Q162" s="3" t="s">
        <v>818</v>
      </c>
      <c r="R162" s="8" t="s">
        <v>819</v>
      </c>
      <c r="S162" s="3" t="s">
        <v>820</v>
      </c>
      <c r="T162" s="3"/>
    </row>
    <row r="163" spans="1:20">
      <c r="A163" s="54" t="s">
        <v>57</v>
      </c>
      <c r="B163" s="54" t="s">
        <v>821</v>
      </c>
      <c r="C163" s="54" t="s">
        <v>59</v>
      </c>
      <c r="D163" s="54" t="s">
        <v>74</v>
      </c>
      <c r="E163" s="54" t="s">
        <v>75</v>
      </c>
      <c r="F163" s="54" t="s">
        <v>167</v>
      </c>
      <c r="G163" s="7">
        <v>5000</v>
      </c>
      <c r="H163" s="55" t="s">
        <v>92</v>
      </c>
      <c r="I163" s="7" t="s">
        <v>236</v>
      </c>
      <c r="J163" s="55" t="s">
        <v>103</v>
      </c>
      <c r="K163" s="54" t="s">
        <v>67</v>
      </c>
      <c r="L163" s="54" t="s">
        <v>132</v>
      </c>
      <c r="M163" s="54" t="s">
        <v>83</v>
      </c>
      <c r="N163" s="54" t="s">
        <v>84</v>
      </c>
      <c r="O163" s="54" t="s">
        <v>71</v>
      </c>
      <c r="P163" s="54"/>
      <c r="Q163" s="3" t="s">
        <v>822</v>
      </c>
      <c r="R163" s="3" t="s">
        <v>823</v>
      </c>
    </row>
    <row r="164" spans="1:20">
      <c r="A164" s="54" t="s">
        <v>57</v>
      </c>
      <c r="B164" s="54" t="s">
        <v>824</v>
      </c>
      <c r="C164" s="54" t="s">
        <v>59</v>
      </c>
      <c r="D164" s="54" t="s">
        <v>74</v>
      </c>
      <c r="E164" s="54" t="s">
        <v>75</v>
      </c>
      <c r="F164" s="54" t="s">
        <v>170</v>
      </c>
      <c r="G164" s="7">
        <v>5000</v>
      </c>
      <c r="H164" s="55" t="s">
        <v>92</v>
      </c>
      <c r="I164" s="39">
        <v>0.5</v>
      </c>
      <c r="J164" s="55" t="s">
        <v>103</v>
      </c>
      <c r="K164" s="54" t="s">
        <v>67</v>
      </c>
      <c r="L164" s="54" t="s">
        <v>132</v>
      </c>
      <c r="M164" s="54" t="s">
        <v>83</v>
      </c>
      <c r="N164" s="54" t="s">
        <v>84</v>
      </c>
      <c r="O164" s="54" t="s">
        <v>71</v>
      </c>
      <c r="P164" s="54"/>
      <c r="Q164" s="3" t="s">
        <v>825</v>
      </c>
      <c r="R164" s="3" t="s">
        <v>826</v>
      </c>
      <c r="S164" s="3" t="s">
        <v>827</v>
      </c>
    </row>
    <row r="165" spans="1:20">
      <c r="A165" s="54" t="s">
        <v>57</v>
      </c>
      <c r="B165" s="54" t="s">
        <v>828</v>
      </c>
      <c r="C165" s="54" t="s">
        <v>59</v>
      </c>
      <c r="D165" s="54" t="s">
        <v>74</v>
      </c>
      <c r="E165" s="54" t="s">
        <v>100</v>
      </c>
      <c r="F165" s="54" t="s">
        <v>166</v>
      </c>
      <c r="G165" s="7">
        <v>50000</v>
      </c>
      <c r="H165" s="55" t="s">
        <v>123</v>
      </c>
      <c r="I165" s="12">
        <v>0.4</v>
      </c>
      <c r="J165" s="55" t="s">
        <v>94</v>
      </c>
      <c r="K165" s="54" t="s">
        <v>67</v>
      </c>
      <c r="L165" s="54" t="s">
        <v>132</v>
      </c>
      <c r="M165" s="54" t="s">
        <v>83</v>
      </c>
      <c r="N165" s="54" t="s">
        <v>84</v>
      </c>
      <c r="O165" s="54" t="s">
        <v>71</v>
      </c>
      <c r="P165" s="54" t="s">
        <v>829</v>
      </c>
      <c r="Q165" s="8" t="s">
        <v>830</v>
      </c>
      <c r="R165" s="3" t="s">
        <v>700</v>
      </c>
      <c r="S165" s="8"/>
      <c r="T165" s="8"/>
    </row>
    <row r="166" spans="1:20">
      <c r="A166" s="54" t="s">
        <v>57</v>
      </c>
      <c r="B166" s="54" t="s">
        <v>831</v>
      </c>
      <c r="C166" s="54" t="s">
        <v>59</v>
      </c>
      <c r="D166" s="54" t="s">
        <v>74</v>
      </c>
      <c r="E166" s="54" t="s">
        <v>89</v>
      </c>
      <c r="F166" s="54" t="s">
        <v>122</v>
      </c>
      <c r="G166" s="7">
        <v>6000</v>
      </c>
      <c r="H166" s="55" t="s">
        <v>92</v>
      </c>
      <c r="I166" s="7" t="s">
        <v>236</v>
      </c>
      <c r="J166" s="55" t="s">
        <v>111</v>
      </c>
      <c r="K166" s="54" t="s">
        <v>104</v>
      </c>
      <c r="L166" s="54" t="s">
        <v>125</v>
      </c>
      <c r="M166" s="54" t="s">
        <v>83</v>
      </c>
      <c r="N166" s="54" t="s">
        <v>97</v>
      </c>
      <c r="O166" s="54" t="s">
        <v>71</v>
      </c>
      <c r="P166" s="54"/>
      <c r="Q166" s="3" t="s">
        <v>832</v>
      </c>
      <c r="R166" s="3" t="s">
        <v>833</v>
      </c>
      <c r="S166" s="3"/>
      <c r="T166" s="8"/>
    </row>
    <row r="167" spans="1:20">
      <c r="A167" s="54" t="s">
        <v>57</v>
      </c>
      <c r="B167" s="54" t="s">
        <v>834</v>
      </c>
      <c r="C167" s="54" t="s">
        <v>59</v>
      </c>
      <c r="D167" s="54" t="s">
        <v>74</v>
      </c>
      <c r="E167" s="54" t="s">
        <v>89</v>
      </c>
      <c r="F167" s="54" t="s">
        <v>122</v>
      </c>
      <c r="G167" s="7">
        <v>4500</v>
      </c>
      <c r="H167" s="55" t="s">
        <v>92</v>
      </c>
      <c r="I167" s="12">
        <v>0.25</v>
      </c>
      <c r="J167" s="55" t="s">
        <v>111</v>
      </c>
      <c r="K167" s="54" t="s">
        <v>104</v>
      </c>
      <c r="L167" s="54" t="s">
        <v>125</v>
      </c>
      <c r="M167" s="54" t="s">
        <v>83</v>
      </c>
      <c r="N167" s="54" t="s">
        <v>97</v>
      </c>
      <c r="O167" s="54" t="s">
        <v>71</v>
      </c>
      <c r="P167" s="54"/>
      <c r="Q167" s="3" t="s">
        <v>835</v>
      </c>
      <c r="R167" s="3" t="s">
        <v>836</v>
      </c>
      <c r="S167" s="8"/>
      <c r="T167" s="8"/>
    </row>
    <row r="168" spans="1:20">
      <c r="A168" s="54" t="s">
        <v>57</v>
      </c>
      <c r="B168" s="54" t="s">
        <v>837</v>
      </c>
      <c r="C168" s="54" t="s">
        <v>59</v>
      </c>
      <c r="D168" s="54" t="s">
        <v>74</v>
      </c>
      <c r="E168" s="54" t="s">
        <v>75</v>
      </c>
      <c r="F168" s="54" t="s">
        <v>101</v>
      </c>
      <c r="G168" s="7">
        <v>5000</v>
      </c>
      <c r="H168" s="54" t="s">
        <v>92</v>
      </c>
      <c r="I168" s="10" t="s">
        <v>236</v>
      </c>
      <c r="J168" s="54" t="s">
        <v>111</v>
      </c>
      <c r="K168" s="54" t="s">
        <v>67</v>
      </c>
      <c r="L168" s="54" t="s">
        <v>132</v>
      </c>
      <c r="M168" s="54" t="s">
        <v>83</v>
      </c>
      <c r="N168" s="54" t="s">
        <v>84</v>
      </c>
      <c r="O168" s="54" t="s">
        <v>71</v>
      </c>
      <c r="P168" s="54" t="s">
        <v>838</v>
      </c>
      <c r="Q168" s="3" t="s">
        <v>839</v>
      </c>
      <c r="R168" s="3"/>
    </row>
    <row r="169" spans="1:20">
      <c r="A169" s="54" t="s">
        <v>57</v>
      </c>
      <c r="B169" s="54" t="s">
        <v>840</v>
      </c>
      <c r="C169" s="54" t="s">
        <v>59</v>
      </c>
      <c r="D169" s="54" t="s">
        <v>74</v>
      </c>
      <c r="E169" s="54" t="s">
        <v>75</v>
      </c>
      <c r="F169" s="54" t="s">
        <v>174</v>
      </c>
      <c r="G169" s="7">
        <v>5000</v>
      </c>
      <c r="H169" s="55" t="s">
        <v>123</v>
      </c>
      <c r="I169" s="39">
        <v>0.25</v>
      </c>
      <c r="J169" s="55" t="s">
        <v>111</v>
      </c>
      <c r="K169" s="54" t="s">
        <v>67</v>
      </c>
      <c r="L169" s="54" t="s">
        <v>132</v>
      </c>
      <c r="M169" s="54" t="s">
        <v>83</v>
      </c>
      <c r="N169" s="54" t="s">
        <v>84</v>
      </c>
      <c r="O169" s="54" t="s">
        <v>71</v>
      </c>
      <c r="P169" s="54"/>
      <c r="Q169" s="3" t="s">
        <v>841</v>
      </c>
      <c r="R169" s="3" t="s">
        <v>842</v>
      </c>
      <c r="S169" s="3"/>
    </row>
    <row r="170" spans="1:20">
      <c r="A170" s="149" t="s">
        <v>57</v>
      </c>
      <c r="B170" s="149" t="s">
        <v>843</v>
      </c>
      <c r="C170" s="54" t="s">
        <v>59</v>
      </c>
      <c r="D170" s="54" t="s">
        <v>74</v>
      </c>
      <c r="E170" s="54" t="s">
        <v>75</v>
      </c>
      <c r="F170" s="149" t="s">
        <v>147</v>
      </c>
      <c r="G170" s="7">
        <v>5000</v>
      </c>
      <c r="H170" s="55" t="s">
        <v>102</v>
      </c>
      <c r="I170" s="12" t="s">
        <v>236</v>
      </c>
      <c r="J170" s="55" t="s">
        <v>111</v>
      </c>
      <c r="K170" s="54" t="s">
        <v>67</v>
      </c>
      <c r="L170" s="54" t="s">
        <v>132</v>
      </c>
      <c r="M170" s="54" t="s">
        <v>83</v>
      </c>
      <c r="N170" s="54" t="s">
        <v>97</v>
      </c>
      <c r="O170" s="54" t="s">
        <v>71</v>
      </c>
      <c r="P170" s="54" t="s">
        <v>844</v>
      </c>
      <c r="Q170" s="3" t="s">
        <v>845</v>
      </c>
      <c r="R170" s="3" t="s">
        <v>846</v>
      </c>
      <c r="S170" s="3" t="s">
        <v>847</v>
      </c>
    </row>
    <row r="171" spans="1:20">
      <c r="A171" s="54" t="s">
        <v>86</v>
      </c>
      <c r="B171" s="54" t="s">
        <v>848</v>
      </c>
      <c r="C171" s="54" t="s">
        <v>59</v>
      </c>
      <c r="D171" s="54" t="s">
        <v>74</v>
      </c>
      <c r="E171" s="54" t="s">
        <v>89</v>
      </c>
      <c r="F171" s="54" t="s">
        <v>122</v>
      </c>
      <c r="G171" s="7">
        <v>5000</v>
      </c>
      <c r="H171" s="55" t="s">
        <v>92</v>
      </c>
      <c r="I171" s="12" t="s">
        <v>236</v>
      </c>
      <c r="J171" s="55" t="s">
        <v>111</v>
      </c>
      <c r="K171" s="54" t="s">
        <v>104</v>
      </c>
      <c r="L171" s="54" t="s">
        <v>125</v>
      </c>
      <c r="M171" s="54" t="s">
        <v>83</v>
      </c>
      <c r="N171" s="54" t="s">
        <v>97</v>
      </c>
      <c r="O171" s="54" t="s">
        <v>207</v>
      </c>
      <c r="P171" s="54" t="s">
        <v>849</v>
      </c>
      <c r="Q171" s="3" t="s">
        <v>850</v>
      </c>
      <c r="R171" s="3" t="s">
        <v>851</v>
      </c>
      <c r="S171" s="8"/>
      <c r="T171" s="8"/>
    </row>
    <row r="172" spans="1:20">
      <c r="A172" s="149" t="s">
        <v>57</v>
      </c>
      <c r="B172" s="149" t="s">
        <v>852</v>
      </c>
      <c r="C172" s="54" t="s">
        <v>59</v>
      </c>
      <c r="D172" s="54" t="s">
        <v>74</v>
      </c>
      <c r="E172" s="54" t="s">
        <v>75</v>
      </c>
      <c r="F172" s="149" t="s">
        <v>122</v>
      </c>
      <c r="G172" s="13">
        <v>5000</v>
      </c>
      <c r="H172" s="55" t="s">
        <v>853</v>
      </c>
      <c r="I172" s="12" t="s">
        <v>568</v>
      </c>
      <c r="J172" s="55" t="s">
        <v>111</v>
      </c>
      <c r="K172" s="54" t="s">
        <v>67</v>
      </c>
      <c r="L172" s="54" t="s">
        <v>132</v>
      </c>
      <c r="M172" s="54" t="s">
        <v>83</v>
      </c>
      <c r="N172" s="54" t="s">
        <v>84</v>
      </c>
      <c r="O172" s="54" t="s">
        <v>71</v>
      </c>
      <c r="P172" s="54" t="s">
        <v>854</v>
      </c>
      <c r="Q172" s="8" t="s">
        <v>855</v>
      </c>
      <c r="R172" s="3" t="s">
        <v>856</v>
      </c>
    </row>
    <row r="173" spans="1:20">
      <c r="A173" s="54" t="s">
        <v>57</v>
      </c>
      <c r="B173" s="54" t="s">
        <v>857</v>
      </c>
      <c r="C173" s="54" t="s">
        <v>59</v>
      </c>
      <c r="D173" s="54" t="s">
        <v>74</v>
      </c>
      <c r="E173" s="54" t="s">
        <v>89</v>
      </c>
      <c r="F173" s="54" t="s">
        <v>122</v>
      </c>
      <c r="G173" s="7">
        <v>4500</v>
      </c>
      <c r="H173" s="55" t="s">
        <v>92</v>
      </c>
      <c r="I173" s="12">
        <v>0.25</v>
      </c>
      <c r="J173" s="55" t="s">
        <v>111</v>
      </c>
      <c r="K173" s="54" t="s">
        <v>104</v>
      </c>
      <c r="L173" s="54" t="s">
        <v>125</v>
      </c>
      <c r="M173" s="54" t="s">
        <v>83</v>
      </c>
      <c r="N173" s="54" t="s">
        <v>97</v>
      </c>
      <c r="O173" s="54" t="s">
        <v>71</v>
      </c>
      <c r="P173" s="54"/>
      <c r="Q173" s="3" t="s">
        <v>858</v>
      </c>
      <c r="R173" s="3" t="s">
        <v>859</v>
      </c>
      <c r="S173" s="8"/>
      <c r="T173" s="8"/>
    </row>
    <row r="174" spans="1:20">
      <c r="A174" s="54" t="s">
        <v>57</v>
      </c>
      <c r="B174" s="54" t="s">
        <v>860</v>
      </c>
      <c r="C174" s="54" t="s">
        <v>59</v>
      </c>
      <c r="D174" s="54" t="s">
        <v>74</v>
      </c>
      <c r="E174" s="54" t="s">
        <v>89</v>
      </c>
      <c r="F174" s="54" t="s">
        <v>122</v>
      </c>
      <c r="G174" s="7">
        <v>3500</v>
      </c>
      <c r="H174" s="55" t="s">
        <v>92</v>
      </c>
      <c r="I174" s="12" t="s">
        <v>236</v>
      </c>
      <c r="J174" s="55" t="s">
        <v>111</v>
      </c>
      <c r="K174" s="54" t="s">
        <v>104</v>
      </c>
      <c r="L174" s="54" t="s">
        <v>125</v>
      </c>
      <c r="M174" s="54" t="s">
        <v>83</v>
      </c>
      <c r="N174" s="54" t="s">
        <v>97</v>
      </c>
      <c r="O174" s="54" t="s">
        <v>71</v>
      </c>
      <c r="P174" s="54"/>
      <c r="Q174" s="3" t="s">
        <v>861</v>
      </c>
      <c r="R174" s="3" t="s">
        <v>862</v>
      </c>
      <c r="S174" s="8"/>
      <c r="T174" s="8"/>
    </row>
    <row r="175" spans="1:20">
      <c r="A175" s="149" t="s">
        <v>57</v>
      </c>
      <c r="B175" s="149" t="s">
        <v>863</v>
      </c>
      <c r="C175" s="54" t="s">
        <v>59</v>
      </c>
      <c r="D175" s="54" t="s">
        <v>88</v>
      </c>
      <c r="E175" s="54" t="s">
        <v>75</v>
      </c>
      <c r="F175" s="149" t="s">
        <v>159</v>
      </c>
      <c r="G175" s="7">
        <v>4175</v>
      </c>
      <c r="H175" s="55" t="s">
        <v>64</v>
      </c>
      <c r="I175" s="158" t="s">
        <v>568</v>
      </c>
      <c r="J175" s="55" t="s">
        <v>66</v>
      </c>
      <c r="K175" s="54" t="s">
        <v>67</v>
      </c>
      <c r="L175" s="54" t="s">
        <v>132</v>
      </c>
      <c r="M175" s="54" t="s">
        <v>69</v>
      </c>
      <c r="N175" s="54" t="s">
        <v>106</v>
      </c>
      <c r="O175" s="54" t="s">
        <v>71</v>
      </c>
      <c r="P175" s="54" t="s">
        <v>864</v>
      </c>
      <c r="Q175" s="3" t="s">
        <v>865</v>
      </c>
    </row>
    <row r="176" spans="1:20">
      <c r="A176" s="54" t="s">
        <v>57</v>
      </c>
      <c r="B176" s="54" t="s">
        <v>866</v>
      </c>
      <c r="C176" s="54" t="s">
        <v>59</v>
      </c>
      <c r="D176" s="54" t="s">
        <v>60</v>
      </c>
      <c r="E176" s="54" t="s">
        <v>89</v>
      </c>
      <c r="F176" s="54" t="s">
        <v>122</v>
      </c>
      <c r="G176" s="39">
        <v>1</v>
      </c>
      <c r="H176" s="55" t="s">
        <v>117</v>
      </c>
      <c r="I176" s="12" t="s">
        <v>65</v>
      </c>
      <c r="J176" s="55" t="s">
        <v>103</v>
      </c>
      <c r="K176" s="54" t="s">
        <v>95</v>
      </c>
      <c r="L176" s="54" t="s">
        <v>68</v>
      </c>
      <c r="M176" s="54" t="s">
        <v>83</v>
      </c>
      <c r="N176" s="54" t="s">
        <v>106</v>
      </c>
      <c r="O176" s="54" t="s">
        <v>71</v>
      </c>
      <c r="P176" s="54"/>
      <c r="Q176" s="3" t="s">
        <v>867</v>
      </c>
      <c r="R176" s="3" t="s">
        <v>868</v>
      </c>
      <c r="S176" s="8"/>
      <c r="T176" s="8"/>
    </row>
    <row r="177" spans="1:20">
      <c r="A177" s="54" t="s">
        <v>57</v>
      </c>
      <c r="B177" s="54" t="s">
        <v>869</v>
      </c>
      <c r="C177" s="54" t="s">
        <v>59</v>
      </c>
      <c r="D177" s="54" t="s">
        <v>74</v>
      </c>
      <c r="E177" s="54" t="s">
        <v>75</v>
      </c>
      <c r="F177" s="54" t="s">
        <v>136</v>
      </c>
      <c r="G177" s="2">
        <v>4000</v>
      </c>
      <c r="H177" s="55" t="s">
        <v>117</v>
      </c>
      <c r="I177" s="7" t="s">
        <v>236</v>
      </c>
      <c r="J177" s="55" t="s">
        <v>111</v>
      </c>
      <c r="K177" s="54" t="s">
        <v>67</v>
      </c>
      <c r="L177" s="54" t="s">
        <v>132</v>
      </c>
      <c r="M177" s="54" t="s">
        <v>83</v>
      </c>
      <c r="N177" s="54" t="s">
        <v>84</v>
      </c>
      <c r="O177" s="54" t="s">
        <v>71</v>
      </c>
      <c r="P177" s="54"/>
      <c r="Q177" s="3" t="s">
        <v>870</v>
      </c>
      <c r="R177" s="3" t="s">
        <v>871</v>
      </c>
      <c r="S177" s="3" t="s">
        <v>872</v>
      </c>
    </row>
    <row r="178" spans="1:20">
      <c r="A178" s="54" t="s">
        <v>57</v>
      </c>
      <c r="B178" s="54" t="s">
        <v>873</v>
      </c>
      <c r="C178" s="54" t="s">
        <v>59</v>
      </c>
      <c r="D178" s="54" t="s">
        <v>74</v>
      </c>
      <c r="E178" s="54" t="s">
        <v>75</v>
      </c>
      <c r="F178" s="54" t="s">
        <v>188</v>
      </c>
      <c r="G178" s="7">
        <v>4000</v>
      </c>
      <c r="H178" s="55" t="s">
        <v>92</v>
      </c>
      <c r="I178" s="12" t="s">
        <v>236</v>
      </c>
      <c r="J178" s="55" t="s">
        <v>111</v>
      </c>
      <c r="K178" s="55" t="s">
        <v>67</v>
      </c>
      <c r="L178" s="54" t="s">
        <v>132</v>
      </c>
      <c r="M178" s="54" t="s">
        <v>83</v>
      </c>
      <c r="N178" s="54" t="s">
        <v>84</v>
      </c>
      <c r="O178" s="54" t="s">
        <v>71</v>
      </c>
      <c r="P178" s="54"/>
      <c r="Q178" s="3" t="s">
        <v>874</v>
      </c>
      <c r="R178" s="8" t="s">
        <v>875</v>
      </c>
      <c r="S178" s="8" t="s">
        <v>876</v>
      </c>
      <c r="T178" s="8"/>
    </row>
    <row r="179" spans="1:20">
      <c r="A179" s="54" t="s">
        <v>86</v>
      </c>
      <c r="B179" s="54" t="s">
        <v>877</v>
      </c>
      <c r="C179" s="54" t="s">
        <v>59</v>
      </c>
      <c r="D179" s="54" t="s">
        <v>60</v>
      </c>
      <c r="E179" s="54" t="s">
        <v>75</v>
      </c>
      <c r="F179" s="54" t="s">
        <v>164</v>
      </c>
      <c r="G179" s="7">
        <v>4000</v>
      </c>
      <c r="H179" s="55" t="s">
        <v>102</v>
      </c>
      <c r="I179" s="7" t="s">
        <v>236</v>
      </c>
      <c r="J179" s="55" t="s">
        <v>103</v>
      </c>
      <c r="K179" s="54" t="s">
        <v>67</v>
      </c>
      <c r="L179" s="54" t="s">
        <v>132</v>
      </c>
      <c r="M179" s="54" t="s">
        <v>83</v>
      </c>
      <c r="N179" s="54" t="s">
        <v>84</v>
      </c>
      <c r="O179" s="54" t="s">
        <v>207</v>
      </c>
      <c r="P179" s="54" t="s">
        <v>878</v>
      </c>
      <c r="Q179" s="8" t="s">
        <v>879</v>
      </c>
      <c r="R179" s="3" t="s">
        <v>880</v>
      </c>
      <c r="S179" s="8"/>
    </row>
    <row r="180" spans="1:20">
      <c r="A180" s="54" t="s">
        <v>57</v>
      </c>
      <c r="B180" s="54" t="s">
        <v>881</v>
      </c>
      <c r="C180" s="54" t="s">
        <v>59</v>
      </c>
      <c r="D180" s="54" t="s">
        <v>74</v>
      </c>
      <c r="E180" s="54" t="s">
        <v>75</v>
      </c>
      <c r="F180" s="54" t="s">
        <v>109</v>
      </c>
      <c r="G180" s="7">
        <v>4000</v>
      </c>
      <c r="H180" s="54" t="s">
        <v>102</v>
      </c>
      <c r="I180" s="12" t="s">
        <v>236</v>
      </c>
      <c r="J180" s="55" t="s">
        <v>111</v>
      </c>
      <c r="K180" s="54" t="s">
        <v>67</v>
      </c>
      <c r="L180" s="54" t="s">
        <v>132</v>
      </c>
      <c r="M180" s="54" t="s">
        <v>83</v>
      </c>
      <c r="N180" s="54" t="s">
        <v>84</v>
      </c>
      <c r="O180" s="54" t="s">
        <v>71</v>
      </c>
      <c r="P180" s="54" t="s">
        <v>882</v>
      </c>
      <c r="Q180" s="8" t="s">
        <v>883</v>
      </c>
      <c r="R180" s="3" t="s">
        <v>884</v>
      </c>
      <c r="S180" s="3" t="s">
        <v>885</v>
      </c>
      <c r="T180" s="8"/>
    </row>
    <row r="181" spans="1:20">
      <c r="A181" s="54" t="s">
        <v>72</v>
      </c>
      <c r="B181" s="54" t="s">
        <v>886</v>
      </c>
      <c r="C181" s="54" t="s">
        <v>59</v>
      </c>
      <c r="D181" s="54" t="s">
        <v>60</v>
      </c>
      <c r="E181" s="54" t="s">
        <v>61</v>
      </c>
      <c r="F181" s="54" t="s">
        <v>202</v>
      </c>
      <c r="G181" s="10">
        <v>0.9</v>
      </c>
      <c r="H181" s="54" t="s">
        <v>117</v>
      </c>
      <c r="I181" s="10">
        <v>0.1</v>
      </c>
      <c r="J181" s="54" t="s">
        <v>138</v>
      </c>
      <c r="K181" s="54" t="s">
        <v>67</v>
      </c>
      <c r="L181" s="54" t="s">
        <v>132</v>
      </c>
      <c r="M181" s="54" t="s">
        <v>83</v>
      </c>
      <c r="N181" s="54" t="s">
        <v>113</v>
      </c>
      <c r="O181" s="54" t="s">
        <v>71</v>
      </c>
      <c r="P181" s="54" t="s">
        <v>887</v>
      </c>
      <c r="Q181" s="8" t="s">
        <v>888</v>
      </c>
    </row>
    <row r="182" spans="1:20">
      <c r="A182" s="54" t="s">
        <v>86</v>
      </c>
      <c r="B182" s="59" t="s">
        <v>889</v>
      </c>
      <c r="C182" s="54" t="s">
        <v>87</v>
      </c>
      <c r="D182" s="54" t="s">
        <v>114</v>
      </c>
      <c r="E182" s="54" t="s">
        <v>61</v>
      </c>
      <c r="F182" s="54" t="s">
        <v>62</v>
      </c>
      <c r="G182" s="41" t="s">
        <v>65</v>
      </c>
      <c r="H182" s="54" t="s">
        <v>65</v>
      </c>
      <c r="I182" t="s">
        <v>65</v>
      </c>
      <c r="J182" s="55" t="s">
        <v>143</v>
      </c>
      <c r="K182" s="54" t="s">
        <v>81</v>
      </c>
      <c r="L182" s="54" t="s">
        <v>125</v>
      </c>
      <c r="M182" s="55" t="s">
        <v>83</v>
      </c>
      <c r="N182" s="55" t="s">
        <v>113</v>
      </c>
      <c r="O182" s="54" t="s">
        <v>207</v>
      </c>
      <c r="P182" s="54" t="s">
        <v>890</v>
      </c>
      <c r="Q182" s="3" t="s">
        <v>891</v>
      </c>
      <c r="R182" s="3" t="s">
        <v>892</v>
      </c>
    </row>
    <row r="183" spans="1:20">
      <c r="A183" s="149" t="s">
        <v>57</v>
      </c>
      <c r="B183" s="149" t="s">
        <v>893</v>
      </c>
      <c r="C183" s="54" t="s">
        <v>59</v>
      </c>
      <c r="D183" s="54" t="s">
        <v>74</v>
      </c>
      <c r="E183" s="54" t="s">
        <v>75</v>
      </c>
      <c r="F183" s="149" t="s">
        <v>176</v>
      </c>
      <c r="G183" s="7">
        <v>3500</v>
      </c>
      <c r="H183" s="55" t="s">
        <v>92</v>
      </c>
      <c r="I183" s="12">
        <v>0.5</v>
      </c>
      <c r="J183" s="55" t="s">
        <v>111</v>
      </c>
      <c r="K183" s="54" t="s">
        <v>67</v>
      </c>
      <c r="L183" s="54" t="s">
        <v>132</v>
      </c>
      <c r="M183" s="54" t="s">
        <v>83</v>
      </c>
      <c r="N183" s="54" t="s">
        <v>97</v>
      </c>
      <c r="O183" s="54" t="s">
        <v>71</v>
      </c>
      <c r="P183" s="54"/>
      <c r="Q183" s="3" t="s">
        <v>894</v>
      </c>
      <c r="R183" s="3" t="s">
        <v>895</v>
      </c>
    </row>
    <row r="184" spans="1:20">
      <c r="A184" s="54" t="s">
        <v>72</v>
      </c>
      <c r="B184" s="54" t="s">
        <v>817</v>
      </c>
      <c r="C184" s="54" t="s">
        <v>59</v>
      </c>
      <c r="D184" s="54" t="s">
        <v>107</v>
      </c>
      <c r="E184" s="54" t="s">
        <v>89</v>
      </c>
      <c r="F184" s="54" t="s">
        <v>181</v>
      </c>
      <c r="G184" s="39">
        <v>0.45</v>
      </c>
      <c r="H184" s="55" t="s">
        <v>123</v>
      </c>
      <c r="I184" s="12">
        <v>0.55000000000000004</v>
      </c>
      <c r="J184" s="55" t="s">
        <v>124</v>
      </c>
      <c r="K184" s="54" t="s">
        <v>67</v>
      </c>
      <c r="L184" s="54" t="s">
        <v>132</v>
      </c>
      <c r="M184" s="54" t="s">
        <v>83</v>
      </c>
      <c r="N184" s="54" t="s">
        <v>84</v>
      </c>
      <c r="O184" s="54" t="s">
        <v>71</v>
      </c>
      <c r="P184" s="150" t="s">
        <v>896</v>
      </c>
      <c r="Q184" s="3" t="s">
        <v>897</v>
      </c>
      <c r="R184" s="3" t="s">
        <v>898</v>
      </c>
      <c r="S184" s="3"/>
      <c r="T184" s="8"/>
    </row>
    <row r="185" spans="1:20">
      <c r="A185" s="54" t="s">
        <v>57</v>
      </c>
      <c r="B185" s="54" t="s">
        <v>899</v>
      </c>
      <c r="C185" s="54" t="s">
        <v>59</v>
      </c>
      <c r="D185" s="54" t="s">
        <v>74</v>
      </c>
      <c r="E185" s="54" t="s">
        <v>100</v>
      </c>
      <c r="F185" s="54" t="s">
        <v>166</v>
      </c>
      <c r="G185" s="7">
        <v>50000</v>
      </c>
      <c r="H185" s="55" t="s">
        <v>123</v>
      </c>
      <c r="I185" s="12" t="s">
        <v>236</v>
      </c>
      <c r="J185" s="55" t="s">
        <v>111</v>
      </c>
      <c r="K185" s="54" t="s">
        <v>67</v>
      </c>
      <c r="L185" s="54" t="s">
        <v>132</v>
      </c>
      <c r="M185" s="54" t="s">
        <v>83</v>
      </c>
      <c r="N185" s="54" t="s">
        <v>84</v>
      </c>
      <c r="O185" s="54" t="s">
        <v>71</v>
      </c>
      <c r="P185" s="54" t="s">
        <v>829</v>
      </c>
      <c r="Q185" s="3" t="s">
        <v>900</v>
      </c>
      <c r="R185" s="8" t="s">
        <v>901</v>
      </c>
      <c r="S185" s="8"/>
      <c r="T185" s="8"/>
    </row>
    <row r="186" spans="1:20">
      <c r="A186" s="54" t="s">
        <v>86</v>
      </c>
      <c r="B186" s="54" t="s">
        <v>902</v>
      </c>
      <c r="C186" s="54" t="s">
        <v>59</v>
      </c>
      <c r="D186" s="54" t="s">
        <v>74</v>
      </c>
      <c r="E186" s="54" t="s">
        <v>89</v>
      </c>
      <c r="F186" s="54" t="s">
        <v>177</v>
      </c>
      <c r="G186" s="7">
        <v>500000</v>
      </c>
      <c r="H186" s="55" t="s">
        <v>123</v>
      </c>
      <c r="I186" s="7" t="s">
        <v>65</v>
      </c>
      <c r="J186" s="55" t="s">
        <v>94</v>
      </c>
      <c r="K186" s="54" t="s">
        <v>95</v>
      </c>
      <c r="L186" s="54" t="s">
        <v>118</v>
      </c>
      <c r="M186" s="54" t="s">
        <v>83</v>
      </c>
      <c r="N186" s="54" t="s">
        <v>97</v>
      </c>
      <c r="O186" s="54" t="s">
        <v>207</v>
      </c>
      <c r="P186" s="54" t="s">
        <v>903</v>
      </c>
      <c r="Q186" s="3" t="s">
        <v>623</v>
      </c>
      <c r="R186" s="3" t="s">
        <v>904</v>
      </c>
      <c r="S186" s="3"/>
    </row>
    <row r="187" spans="1:20">
      <c r="A187" s="54" t="s">
        <v>72</v>
      </c>
      <c r="B187" s="54" t="s">
        <v>905</v>
      </c>
      <c r="C187" s="54" t="s">
        <v>73</v>
      </c>
      <c r="D187" s="54" t="s">
        <v>134</v>
      </c>
      <c r="E187" s="54" t="s">
        <v>89</v>
      </c>
      <c r="F187" s="54" t="s">
        <v>154</v>
      </c>
      <c r="G187" s="39">
        <v>1</v>
      </c>
      <c r="H187" s="55" t="s">
        <v>117</v>
      </c>
      <c r="I187" s="12" t="s">
        <v>568</v>
      </c>
      <c r="J187" s="55" t="s">
        <v>143</v>
      </c>
      <c r="K187" s="54" t="s">
        <v>67</v>
      </c>
      <c r="L187" s="54" t="s">
        <v>132</v>
      </c>
      <c r="M187" s="54" t="s">
        <v>83</v>
      </c>
      <c r="N187" s="54" t="s">
        <v>113</v>
      </c>
      <c r="O187" s="54" t="s">
        <v>71</v>
      </c>
      <c r="P187" s="54"/>
      <c r="Q187" s="3" t="s">
        <v>906</v>
      </c>
      <c r="R187" s="3"/>
      <c r="S187" s="8"/>
      <c r="T187" s="8"/>
    </row>
    <row r="188" spans="1:20">
      <c r="A188" s="54" t="s">
        <v>72</v>
      </c>
      <c r="B188" s="54" t="s">
        <v>907</v>
      </c>
      <c r="C188" s="54" t="s">
        <v>59</v>
      </c>
      <c r="D188" s="54" t="s">
        <v>60</v>
      </c>
      <c r="E188" s="54" t="s">
        <v>61</v>
      </c>
      <c r="F188" s="54" t="s">
        <v>203</v>
      </c>
      <c r="G188" s="7" t="s">
        <v>91</v>
      </c>
      <c r="H188" s="54" t="s">
        <v>117</v>
      </c>
      <c r="I188" t="s">
        <v>65</v>
      </c>
      <c r="J188" s="55" t="s">
        <v>131</v>
      </c>
      <c r="K188" s="54" t="s">
        <v>95</v>
      </c>
      <c r="L188" s="54" t="s">
        <v>96</v>
      </c>
      <c r="M188" s="54" t="s">
        <v>83</v>
      </c>
      <c r="N188" s="54" t="s">
        <v>113</v>
      </c>
      <c r="O188" s="55" t="s">
        <v>85</v>
      </c>
      <c r="P188" s="54" t="s">
        <v>908</v>
      </c>
      <c r="Q188" s="3" t="s">
        <v>909</v>
      </c>
      <c r="R188" s="8"/>
    </row>
    <row r="189" spans="1:20">
      <c r="A189" s="54" t="s">
        <v>57</v>
      </c>
      <c r="B189" s="54" t="s">
        <v>910</v>
      </c>
      <c r="C189" s="54" t="s">
        <v>59</v>
      </c>
      <c r="D189" s="54" t="s">
        <v>74</v>
      </c>
      <c r="E189" s="54" t="s">
        <v>89</v>
      </c>
      <c r="F189" s="54" t="s">
        <v>122</v>
      </c>
      <c r="G189" s="7">
        <v>5000</v>
      </c>
      <c r="H189" s="55" t="s">
        <v>92</v>
      </c>
      <c r="I189" s="12" t="s">
        <v>65</v>
      </c>
      <c r="J189" s="55" t="s">
        <v>111</v>
      </c>
      <c r="K189" s="54" t="s">
        <v>104</v>
      </c>
      <c r="L189" s="54" t="s">
        <v>125</v>
      </c>
      <c r="M189" s="54" t="s">
        <v>83</v>
      </c>
      <c r="N189" s="54" t="s">
        <v>97</v>
      </c>
      <c r="O189" s="54" t="s">
        <v>71</v>
      </c>
      <c r="P189" s="54"/>
      <c r="Q189" s="3" t="s">
        <v>911</v>
      </c>
      <c r="R189" s="3" t="s">
        <v>912</v>
      </c>
      <c r="S189" s="8"/>
      <c r="T189" s="8"/>
    </row>
    <row r="190" spans="1:20">
      <c r="A190" s="54" t="s">
        <v>72</v>
      </c>
      <c r="B190" s="54" t="s">
        <v>913</v>
      </c>
      <c r="C190" s="54" t="s">
        <v>59</v>
      </c>
      <c r="D190" s="54" t="s">
        <v>60</v>
      </c>
      <c r="E190" s="54" t="s">
        <v>61</v>
      </c>
      <c r="F190" s="54" t="s">
        <v>62</v>
      </c>
      <c r="G190" s="7">
        <v>25000000</v>
      </c>
      <c r="H190" s="55" t="s">
        <v>117</v>
      </c>
      <c r="I190" s="39">
        <v>0.2</v>
      </c>
      <c r="J190" s="55" t="s">
        <v>94</v>
      </c>
      <c r="K190" s="54" t="s">
        <v>104</v>
      </c>
      <c r="L190" s="54" t="s">
        <v>105</v>
      </c>
      <c r="M190" s="54" t="s">
        <v>83</v>
      </c>
      <c r="N190" s="54" t="s">
        <v>113</v>
      </c>
      <c r="O190" s="55" t="s">
        <v>85</v>
      </c>
      <c r="P190" s="54" t="s">
        <v>914</v>
      </c>
      <c r="Q190" s="8" t="s">
        <v>915</v>
      </c>
      <c r="R190" s="3" t="s">
        <v>916</v>
      </c>
      <c r="S190" s="3" t="s">
        <v>917</v>
      </c>
    </row>
    <row r="191" spans="1:20">
      <c r="A191" s="54" t="s">
        <v>72</v>
      </c>
      <c r="B191" s="54" t="s">
        <v>918</v>
      </c>
      <c r="C191" s="54" t="s">
        <v>59</v>
      </c>
      <c r="D191" s="54" t="s">
        <v>60</v>
      </c>
      <c r="E191" s="54" t="s">
        <v>121</v>
      </c>
      <c r="F191" s="54" t="s">
        <v>122</v>
      </c>
      <c r="G191" s="7" t="s">
        <v>91</v>
      </c>
      <c r="H191" s="54" t="s">
        <v>117</v>
      </c>
      <c r="I191" t="s">
        <v>65</v>
      </c>
      <c r="J191" s="55" t="s">
        <v>149</v>
      </c>
      <c r="K191" s="54" t="s">
        <v>67</v>
      </c>
      <c r="L191" s="54" t="s">
        <v>132</v>
      </c>
      <c r="M191" s="55" t="s">
        <v>83</v>
      </c>
      <c r="N191" s="54" t="s">
        <v>97</v>
      </c>
      <c r="O191" s="55" t="s">
        <v>85</v>
      </c>
      <c r="P191" s="54" t="s">
        <v>919</v>
      </c>
      <c r="Q191" s="3" t="s">
        <v>920</v>
      </c>
      <c r="R191" s="3" t="s">
        <v>921</v>
      </c>
      <c r="S191" s="3" t="s">
        <v>922</v>
      </c>
      <c r="T191" s="3" t="s">
        <v>921</v>
      </c>
    </row>
    <row r="192" spans="1:20">
      <c r="A192" s="54" t="s">
        <v>57</v>
      </c>
      <c r="B192" s="59" t="s">
        <v>923</v>
      </c>
      <c r="C192" s="54" t="s">
        <v>59</v>
      </c>
      <c r="D192" s="54" t="s">
        <v>60</v>
      </c>
      <c r="E192" s="54" t="s">
        <v>89</v>
      </c>
      <c r="F192" s="54" t="s">
        <v>129</v>
      </c>
      <c r="G192" s="7">
        <v>12500</v>
      </c>
      <c r="H192" s="55" t="s">
        <v>92</v>
      </c>
      <c r="I192" s="12">
        <v>0.2</v>
      </c>
      <c r="J192" s="55" t="s">
        <v>103</v>
      </c>
      <c r="K192" s="54" t="s">
        <v>104</v>
      </c>
      <c r="L192" s="54" t="s">
        <v>125</v>
      </c>
      <c r="M192" s="54" t="s">
        <v>83</v>
      </c>
      <c r="N192" s="54" t="s">
        <v>97</v>
      </c>
      <c r="O192" s="55" t="s">
        <v>85</v>
      </c>
      <c r="P192" s="54" t="s">
        <v>924</v>
      </c>
      <c r="Q192" s="3" t="s">
        <v>925</v>
      </c>
      <c r="R192" s="8" t="s">
        <v>926</v>
      </c>
      <c r="S192" s="3" t="s">
        <v>927</v>
      </c>
      <c r="T192" s="8"/>
    </row>
    <row r="193" spans="1:20">
      <c r="A193" s="54" t="s">
        <v>57</v>
      </c>
      <c r="B193" s="54" t="s">
        <v>928</v>
      </c>
      <c r="C193" s="54" t="s">
        <v>59</v>
      </c>
      <c r="D193" s="54" t="s">
        <v>74</v>
      </c>
      <c r="E193" s="54" t="s">
        <v>75</v>
      </c>
      <c r="F193" s="54" t="s">
        <v>129</v>
      </c>
      <c r="G193" s="7">
        <v>3000</v>
      </c>
      <c r="H193" s="55" t="s">
        <v>102</v>
      </c>
      <c r="I193" s="7" t="s">
        <v>236</v>
      </c>
      <c r="J193" s="55" t="s">
        <v>111</v>
      </c>
      <c r="K193" s="54" t="s">
        <v>67</v>
      </c>
      <c r="L193" s="54" t="s">
        <v>132</v>
      </c>
      <c r="M193" s="54" t="s">
        <v>83</v>
      </c>
      <c r="N193" s="54" t="s">
        <v>84</v>
      </c>
      <c r="O193" s="54" t="s">
        <v>71</v>
      </c>
      <c r="P193" s="54" t="s">
        <v>929</v>
      </c>
      <c r="Q193" s="3" t="s">
        <v>930</v>
      </c>
      <c r="R193" s="8" t="s">
        <v>931</v>
      </c>
      <c r="S193" s="8"/>
      <c r="T193" s="8"/>
    </row>
    <row r="194" spans="1:20">
      <c r="A194" s="149" t="s">
        <v>57</v>
      </c>
      <c r="B194" s="149" t="s">
        <v>932</v>
      </c>
      <c r="C194" s="54" t="s">
        <v>59</v>
      </c>
      <c r="D194" s="54" t="s">
        <v>74</v>
      </c>
      <c r="E194" s="54" t="s">
        <v>75</v>
      </c>
      <c r="F194" s="149" t="s">
        <v>195</v>
      </c>
      <c r="G194" s="2">
        <v>3000</v>
      </c>
      <c r="H194" s="56" t="s">
        <v>102</v>
      </c>
      <c r="I194" s="154" t="s">
        <v>568</v>
      </c>
      <c r="J194" s="56" t="s">
        <v>103</v>
      </c>
      <c r="K194" s="54" t="s">
        <v>67</v>
      </c>
      <c r="L194" s="54" t="s">
        <v>132</v>
      </c>
      <c r="M194" s="54" t="s">
        <v>83</v>
      </c>
      <c r="N194" s="54" t="s">
        <v>97</v>
      </c>
      <c r="O194" s="54" t="s">
        <v>71</v>
      </c>
      <c r="P194" s="54" t="s">
        <v>933</v>
      </c>
      <c r="Q194" s="3" t="s">
        <v>934</v>
      </c>
      <c r="R194" s="3" t="s">
        <v>935</v>
      </c>
      <c r="S194" s="3" t="s">
        <v>936</v>
      </c>
      <c r="T194" s="3"/>
    </row>
    <row r="195" spans="1:20">
      <c r="A195" s="149" t="s">
        <v>57</v>
      </c>
      <c r="B195" s="149" t="s">
        <v>932</v>
      </c>
      <c r="C195" s="54" t="s">
        <v>59</v>
      </c>
      <c r="D195" s="54" t="s">
        <v>74</v>
      </c>
      <c r="E195" s="54" t="s">
        <v>75</v>
      </c>
      <c r="F195" s="149" t="s">
        <v>186</v>
      </c>
      <c r="G195" s="7">
        <v>3000</v>
      </c>
      <c r="H195" s="55" t="s">
        <v>102</v>
      </c>
      <c r="I195" s="12" t="s">
        <v>568</v>
      </c>
      <c r="J195" s="55" t="s">
        <v>111</v>
      </c>
      <c r="K195" s="54" t="s">
        <v>67</v>
      </c>
      <c r="L195" s="54" t="s">
        <v>132</v>
      </c>
      <c r="M195" s="54" t="s">
        <v>83</v>
      </c>
      <c r="N195" s="54" t="s">
        <v>97</v>
      </c>
      <c r="O195" s="54" t="s">
        <v>71</v>
      </c>
      <c r="P195" s="54" t="s">
        <v>933</v>
      </c>
      <c r="Q195" s="3" t="s">
        <v>934</v>
      </c>
      <c r="R195" s="3" t="s">
        <v>936</v>
      </c>
    </row>
    <row r="196" spans="1:20">
      <c r="A196" s="54" t="s">
        <v>57</v>
      </c>
      <c r="B196" s="54" t="s">
        <v>937</v>
      </c>
      <c r="C196" s="54" t="s">
        <v>59</v>
      </c>
      <c r="D196" s="54" t="s">
        <v>74</v>
      </c>
      <c r="E196" s="54" t="s">
        <v>100</v>
      </c>
      <c r="F196" s="54" t="s">
        <v>166</v>
      </c>
      <c r="G196" s="7">
        <v>50000</v>
      </c>
      <c r="H196" s="55" t="s">
        <v>123</v>
      </c>
      <c r="I196" s="12">
        <v>0.4</v>
      </c>
      <c r="J196" s="55" t="s">
        <v>103</v>
      </c>
      <c r="K196" s="54" t="s">
        <v>67</v>
      </c>
      <c r="L196" s="54" t="s">
        <v>132</v>
      </c>
      <c r="M196" s="54" t="s">
        <v>83</v>
      </c>
      <c r="N196" s="54" t="s">
        <v>84</v>
      </c>
      <c r="O196" s="54" t="s">
        <v>71</v>
      </c>
      <c r="P196" s="54"/>
      <c r="Q196" s="3" t="s">
        <v>938</v>
      </c>
      <c r="R196" s="8" t="s">
        <v>939</v>
      </c>
      <c r="S196" s="8" t="s">
        <v>940</v>
      </c>
      <c r="T196" s="8"/>
    </row>
    <row r="197" spans="1:20">
      <c r="A197" s="149" t="s">
        <v>57</v>
      </c>
      <c r="B197" s="149" t="s">
        <v>941</v>
      </c>
      <c r="C197" s="54" t="s">
        <v>59</v>
      </c>
      <c r="D197" s="54" t="s">
        <v>74</v>
      </c>
      <c r="E197" s="54" t="s">
        <v>75</v>
      </c>
      <c r="F197" s="149" t="s">
        <v>109</v>
      </c>
      <c r="G197" s="2">
        <v>2750</v>
      </c>
      <c r="H197" s="55" t="s">
        <v>92</v>
      </c>
      <c r="I197" s="12" t="s">
        <v>568</v>
      </c>
      <c r="J197" s="55" t="s">
        <v>111</v>
      </c>
      <c r="K197" s="54" t="s">
        <v>67</v>
      </c>
      <c r="L197" s="54" t="s">
        <v>132</v>
      </c>
      <c r="M197" s="54" t="s">
        <v>83</v>
      </c>
      <c r="N197" s="54" t="s">
        <v>84</v>
      </c>
      <c r="O197" s="54" t="s">
        <v>71</v>
      </c>
      <c r="P197" s="54"/>
      <c r="Q197" t="s">
        <v>942</v>
      </c>
      <c r="R197" t="s">
        <v>943</v>
      </c>
    </row>
    <row r="198" spans="1:20">
      <c r="A198" s="54" t="s">
        <v>57</v>
      </c>
      <c r="B198" s="54" t="s">
        <v>944</v>
      </c>
      <c r="C198" s="54" t="s">
        <v>59</v>
      </c>
      <c r="D198" s="54" t="s">
        <v>74</v>
      </c>
      <c r="E198" s="54" t="s">
        <v>89</v>
      </c>
      <c r="F198" s="54" t="s">
        <v>158</v>
      </c>
      <c r="G198" s="7" t="s">
        <v>91</v>
      </c>
      <c r="H198" s="54" t="s">
        <v>65</v>
      </c>
      <c r="I198" t="s">
        <v>65</v>
      </c>
      <c r="J198" s="55" t="s">
        <v>66</v>
      </c>
      <c r="K198" s="54" t="s">
        <v>67</v>
      </c>
      <c r="L198" s="54" t="s">
        <v>132</v>
      </c>
      <c r="M198" s="54" t="s">
        <v>83</v>
      </c>
      <c r="N198" s="54" t="s">
        <v>126</v>
      </c>
      <c r="O198" s="55" t="s">
        <v>85</v>
      </c>
      <c r="P198" s="54"/>
      <c r="Q198" s="3" t="s">
        <v>945</v>
      </c>
      <c r="R198" s="3" t="s">
        <v>946</v>
      </c>
      <c r="S198" s="8" t="s">
        <v>947</v>
      </c>
      <c r="T198" s="8"/>
    </row>
    <row r="199" spans="1:20">
      <c r="A199" s="54" t="s">
        <v>86</v>
      </c>
      <c r="B199" s="54" t="s">
        <v>948</v>
      </c>
      <c r="C199" s="54" t="s">
        <v>59</v>
      </c>
      <c r="D199" s="54" t="s">
        <v>74</v>
      </c>
      <c r="E199" s="54" t="s">
        <v>75</v>
      </c>
      <c r="F199" s="54" t="s">
        <v>191</v>
      </c>
      <c r="G199" s="2">
        <v>2700</v>
      </c>
      <c r="H199" s="55" t="s">
        <v>92</v>
      </c>
      <c r="I199" s="12" t="s">
        <v>236</v>
      </c>
      <c r="J199" s="55" t="s">
        <v>103</v>
      </c>
      <c r="K199" s="54" t="s">
        <v>67</v>
      </c>
      <c r="L199" s="54" t="s">
        <v>132</v>
      </c>
      <c r="M199" s="54" t="s">
        <v>83</v>
      </c>
      <c r="N199" s="54" t="s">
        <v>84</v>
      </c>
      <c r="O199" s="54" t="s">
        <v>207</v>
      </c>
      <c r="P199" s="54" t="s">
        <v>949</v>
      </c>
      <c r="Q199" s="8" t="s">
        <v>950</v>
      </c>
      <c r="R199" s="8" t="s">
        <v>951</v>
      </c>
      <c r="S199" s="8" t="s">
        <v>952</v>
      </c>
      <c r="T199" s="8" t="s">
        <v>953</v>
      </c>
    </row>
    <row r="200" spans="1:20">
      <c r="A200" s="54" t="s">
        <v>57</v>
      </c>
      <c r="B200" s="54" t="s">
        <v>954</v>
      </c>
      <c r="C200" s="54" t="s">
        <v>59</v>
      </c>
      <c r="D200" s="54" t="s">
        <v>74</v>
      </c>
      <c r="E200" s="54" t="s">
        <v>75</v>
      </c>
      <c r="F200" s="54" t="s">
        <v>194</v>
      </c>
      <c r="G200" s="7">
        <v>2500</v>
      </c>
      <c r="H200" s="54" t="s">
        <v>92</v>
      </c>
      <c r="I200" s="7" t="s">
        <v>236</v>
      </c>
      <c r="J200" s="55" t="s">
        <v>111</v>
      </c>
      <c r="K200" s="55" t="s">
        <v>67</v>
      </c>
      <c r="L200" s="55" t="s">
        <v>132</v>
      </c>
      <c r="M200" s="55" t="s">
        <v>83</v>
      </c>
      <c r="N200" s="54" t="s">
        <v>84</v>
      </c>
      <c r="O200" s="54" t="s">
        <v>71</v>
      </c>
      <c r="P200" s="54" t="s">
        <v>955</v>
      </c>
      <c r="Q200" s="8" t="s">
        <v>956</v>
      </c>
      <c r="R200" s="3" t="s">
        <v>957</v>
      </c>
      <c r="S200" s="8" t="s">
        <v>958</v>
      </c>
    </row>
    <row r="201" spans="1:20">
      <c r="A201" s="54" t="s">
        <v>57</v>
      </c>
      <c r="B201" s="54" t="s">
        <v>959</v>
      </c>
      <c r="C201" s="54" t="s">
        <v>59</v>
      </c>
      <c r="D201" s="54" t="s">
        <v>74</v>
      </c>
      <c r="E201" s="54" t="s">
        <v>75</v>
      </c>
      <c r="F201" s="54" t="s">
        <v>167</v>
      </c>
      <c r="G201" s="2">
        <v>2500</v>
      </c>
      <c r="H201" s="55" t="s">
        <v>102</v>
      </c>
      <c r="I201" s="12" t="s">
        <v>236</v>
      </c>
      <c r="J201" s="55" t="s">
        <v>103</v>
      </c>
      <c r="K201" s="54" t="s">
        <v>67</v>
      </c>
      <c r="L201" s="54" t="s">
        <v>132</v>
      </c>
      <c r="M201" s="54" t="s">
        <v>83</v>
      </c>
      <c r="N201" s="54" t="s">
        <v>84</v>
      </c>
      <c r="O201" s="54" t="s">
        <v>71</v>
      </c>
      <c r="P201" s="54"/>
      <c r="Q201" s="3" t="s">
        <v>960</v>
      </c>
      <c r="R201" s="3" t="s">
        <v>803</v>
      </c>
      <c r="S201" s="8"/>
      <c r="T201" s="8"/>
    </row>
    <row r="202" spans="1:20" ht="16.5" customHeight="1">
      <c r="A202" s="149" t="s">
        <v>57</v>
      </c>
      <c r="B202" s="149" t="s">
        <v>961</v>
      </c>
      <c r="C202" s="54" t="s">
        <v>59</v>
      </c>
      <c r="D202" s="54" t="s">
        <v>74</v>
      </c>
      <c r="E202" s="54" t="s">
        <v>75</v>
      </c>
      <c r="F202" s="149" t="s">
        <v>175</v>
      </c>
      <c r="G202" s="7">
        <v>2500</v>
      </c>
      <c r="H202" s="55" t="s">
        <v>102</v>
      </c>
      <c r="I202" s="12">
        <v>0.5</v>
      </c>
      <c r="J202" s="55" t="s">
        <v>103</v>
      </c>
      <c r="K202" s="54" t="s">
        <v>67</v>
      </c>
      <c r="L202" s="54" t="s">
        <v>132</v>
      </c>
      <c r="M202" s="54" t="s">
        <v>83</v>
      </c>
      <c r="N202" s="54" t="s">
        <v>97</v>
      </c>
      <c r="O202" s="54" t="s">
        <v>71</v>
      </c>
      <c r="P202" s="54" t="s">
        <v>962</v>
      </c>
      <c r="Q202" s="3" t="s">
        <v>963</v>
      </c>
      <c r="R202" s="8" t="s">
        <v>964</v>
      </c>
      <c r="S202" s="3" t="s">
        <v>965</v>
      </c>
    </row>
    <row r="203" spans="1:20">
      <c r="A203" s="54" t="s">
        <v>57</v>
      </c>
      <c r="B203" s="54" t="s">
        <v>966</v>
      </c>
      <c r="C203" s="54" t="s">
        <v>59</v>
      </c>
      <c r="D203" s="54" t="s">
        <v>74</v>
      </c>
      <c r="E203" s="54" t="s">
        <v>75</v>
      </c>
      <c r="F203" s="54" t="s">
        <v>168</v>
      </c>
      <c r="G203" s="7">
        <v>2000</v>
      </c>
      <c r="H203" s="55" t="s">
        <v>92</v>
      </c>
      <c r="I203" s="39">
        <v>0.5</v>
      </c>
      <c r="J203" s="55" t="s">
        <v>111</v>
      </c>
      <c r="K203" s="54" t="s">
        <v>67</v>
      </c>
      <c r="L203" s="54" t="s">
        <v>132</v>
      </c>
      <c r="M203" s="54" t="s">
        <v>83</v>
      </c>
      <c r="N203" s="54" t="s">
        <v>84</v>
      </c>
      <c r="O203" s="54" t="s">
        <v>71</v>
      </c>
      <c r="P203" s="54" t="s">
        <v>967</v>
      </c>
      <c r="Q203" s="3" t="s">
        <v>968</v>
      </c>
      <c r="R203" s="3" t="s">
        <v>969</v>
      </c>
    </row>
    <row r="204" spans="1:20" ht="15.75" customHeight="1">
      <c r="A204" s="54" t="s">
        <v>86</v>
      </c>
      <c r="B204" s="54" t="s">
        <v>970</v>
      </c>
      <c r="C204" s="54" t="s">
        <v>59</v>
      </c>
      <c r="D204" s="54" t="s">
        <v>74</v>
      </c>
      <c r="E204" s="54" t="s">
        <v>75</v>
      </c>
      <c r="F204" s="54" t="s">
        <v>183</v>
      </c>
      <c r="G204" s="7">
        <v>2000</v>
      </c>
      <c r="H204" s="55" t="s">
        <v>92</v>
      </c>
      <c r="I204" s="12">
        <v>0.5</v>
      </c>
      <c r="J204" s="55" t="s">
        <v>111</v>
      </c>
      <c r="K204" s="54" t="s">
        <v>104</v>
      </c>
      <c r="L204" s="54" t="s">
        <v>125</v>
      </c>
      <c r="M204" s="54" t="s">
        <v>83</v>
      </c>
      <c r="N204" s="54" t="s">
        <v>97</v>
      </c>
      <c r="O204" s="54" t="s">
        <v>207</v>
      </c>
      <c r="P204" s="54" t="s">
        <v>971</v>
      </c>
      <c r="Q204" s="3" t="s">
        <v>972</v>
      </c>
      <c r="R204" s="3" t="s">
        <v>973</v>
      </c>
      <c r="S204" s="8"/>
      <c r="T204" s="8"/>
    </row>
    <row r="205" spans="1:20">
      <c r="A205" s="149" t="s">
        <v>57</v>
      </c>
      <c r="B205" s="149" t="s">
        <v>974</v>
      </c>
      <c r="C205" s="54" t="s">
        <v>59</v>
      </c>
      <c r="D205" s="54" t="s">
        <v>74</v>
      </c>
      <c r="E205" s="54" t="s">
        <v>75</v>
      </c>
      <c r="F205" s="149" t="s">
        <v>169</v>
      </c>
      <c r="G205" s="7">
        <v>2000</v>
      </c>
      <c r="H205" s="55" t="s">
        <v>92</v>
      </c>
      <c r="I205" s="12" t="s">
        <v>568</v>
      </c>
      <c r="J205" s="55" t="s">
        <v>111</v>
      </c>
      <c r="K205" s="54" t="s">
        <v>67</v>
      </c>
      <c r="L205" s="54" t="s">
        <v>132</v>
      </c>
      <c r="M205" s="54" t="s">
        <v>83</v>
      </c>
      <c r="N205" s="54" t="s">
        <v>84</v>
      </c>
      <c r="O205" s="54" t="s">
        <v>71</v>
      </c>
      <c r="P205" s="54"/>
      <c r="Q205" s="3" t="s">
        <v>972</v>
      </c>
      <c r="R205" s="3" t="s">
        <v>975</v>
      </c>
      <c r="S205" s="3" t="s">
        <v>976</v>
      </c>
    </row>
    <row r="206" spans="1:20">
      <c r="A206" s="149" t="s">
        <v>86</v>
      </c>
      <c r="B206" s="149" t="s">
        <v>977</v>
      </c>
      <c r="C206" s="54" t="s">
        <v>59</v>
      </c>
      <c r="D206" s="54" t="s">
        <v>74</v>
      </c>
      <c r="E206" s="54" t="s">
        <v>75</v>
      </c>
      <c r="F206" s="149" t="s">
        <v>172</v>
      </c>
      <c r="G206" s="7">
        <v>2000</v>
      </c>
      <c r="H206" s="55" t="s">
        <v>157</v>
      </c>
      <c r="I206" s="12"/>
      <c r="J206" s="55" t="s">
        <v>111</v>
      </c>
      <c r="K206" s="54" t="s">
        <v>67</v>
      </c>
      <c r="L206" s="54" t="s">
        <v>132</v>
      </c>
      <c r="M206" s="54" t="s">
        <v>83</v>
      </c>
      <c r="N206" s="54" t="s">
        <v>87</v>
      </c>
      <c r="O206" s="54" t="s">
        <v>71</v>
      </c>
      <c r="P206" s="54" t="s">
        <v>978</v>
      </c>
      <c r="Q206" t="s">
        <v>979</v>
      </c>
    </row>
    <row r="207" spans="1:20">
      <c r="A207" s="149" t="s">
        <v>86</v>
      </c>
      <c r="B207" s="149" t="s">
        <v>980</v>
      </c>
      <c r="C207" s="54" t="s">
        <v>59</v>
      </c>
      <c r="D207" s="54" t="s">
        <v>74</v>
      </c>
      <c r="E207" s="54" t="s">
        <v>75</v>
      </c>
      <c r="F207" s="149" t="s">
        <v>172</v>
      </c>
      <c r="G207" s="7">
        <v>2000</v>
      </c>
      <c r="H207" s="55" t="s">
        <v>157</v>
      </c>
      <c r="I207" s="12"/>
      <c r="J207" s="55" t="s">
        <v>111</v>
      </c>
      <c r="K207" s="54" t="s">
        <v>67</v>
      </c>
      <c r="L207" s="54" t="s">
        <v>132</v>
      </c>
      <c r="M207" s="54" t="s">
        <v>83</v>
      </c>
      <c r="N207" s="54" t="s">
        <v>87</v>
      </c>
      <c r="O207" s="54" t="s">
        <v>71</v>
      </c>
      <c r="P207" s="54" t="s">
        <v>978</v>
      </c>
      <c r="Q207" t="s">
        <v>981</v>
      </c>
    </row>
    <row r="208" spans="1:20">
      <c r="A208" s="54" t="s">
        <v>86</v>
      </c>
      <c r="B208" s="54" t="s">
        <v>982</v>
      </c>
      <c r="C208" s="54" t="s">
        <v>59</v>
      </c>
      <c r="D208" s="54" t="s">
        <v>74</v>
      </c>
      <c r="E208" s="54" t="s">
        <v>75</v>
      </c>
      <c r="F208" s="54" t="s">
        <v>160</v>
      </c>
      <c r="G208" s="7">
        <v>1500</v>
      </c>
      <c r="H208" s="55" t="s">
        <v>92</v>
      </c>
      <c r="I208" s="12" t="s">
        <v>236</v>
      </c>
      <c r="J208" s="55" t="s">
        <v>111</v>
      </c>
      <c r="K208" s="54" t="s">
        <v>67</v>
      </c>
      <c r="L208" s="54" t="s">
        <v>132</v>
      </c>
      <c r="M208" s="54" t="s">
        <v>83</v>
      </c>
      <c r="N208" s="54" t="s">
        <v>84</v>
      </c>
      <c r="O208" s="54" t="s">
        <v>207</v>
      </c>
      <c r="P208" s="54" t="s">
        <v>983</v>
      </c>
      <c r="Q208" s="3" t="s">
        <v>984</v>
      </c>
      <c r="R208" s="8"/>
      <c r="S208" s="8"/>
      <c r="T208" s="8"/>
    </row>
    <row r="209" spans="1:20">
      <c r="A209" s="54" t="s">
        <v>86</v>
      </c>
      <c r="B209" s="54" t="s">
        <v>985</v>
      </c>
      <c r="C209" s="54" t="s">
        <v>59</v>
      </c>
      <c r="D209" s="54" t="s">
        <v>74</v>
      </c>
      <c r="E209" s="54" t="s">
        <v>89</v>
      </c>
      <c r="F209" s="54" t="s">
        <v>122</v>
      </c>
      <c r="G209" s="7">
        <v>70000</v>
      </c>
      <c r="H209" s="55" t="s">
        <v>92</v>
      </c>
      <c r="I209" s="12">
        <v>0.25</v>
      </c>
      <c r="J209" s="55" t="s">
        <v>111</v>
      </c>
      <c r="K209" s="54" t="s">
        <v>104</v>
      </c>
      <c r="L209" s="54" t="s">
        <v>125</v>
      </c>
      <c r="M209" s="54" t="s">
        <v>83</v>
      </c>
      <c r="N209" s="54" t="s">
        <v>97</v>
      </c>
      <c r="O209" s="54" t="s">
        <v>207</v>
      </c>
      <c r="P209" s="54" t="s">
        <v>986</v>
      </c>
      <c r="Q209" s="3" t="s">
        <v>987</v>
      </c>
      <c r="R209" s="3" t="s">
        <v>988</v>
      </c>
      <c r="S209" s="8"/>
      <c r="T209" s="8"/>
    </row>
    <row r="210" spans="1:20">
      <c r="A210" s="54" t="s">
        <v>72</v>
      </c>
      <c r="B210" s="54" t="s">
        <v>989</v>
      </c>
      <c r="C210" s="54" t="s">
        <v>59</v>
      </c>
      <c r="D210" s="54" t="s">
        <v>60</v>
      </c>
      <c r="E210" s="54" t="s">
        <v>61</v>
      </c>
      <c r="F210" s="54" t="s">
        <v>202</v>
      </c>
      <c r="G210" s="7" t="s">
        <v>91</v>
      </c>
      <c r="H210" s="54" t="s">
        <v>117</v>
      </c>
      <c r="I210" t="s">
        <v>65</v>
      </c>
      <c r="J210" s="55" t="s">
        <v>131</v>
      </c>
      <c r="K210" s="54" t="s">
        <v>81</v>
      </c>
      <c r="L210" s="54" t="s">
        <v>118</v>
      </c>
      <c r="M210" s="54" t="s">
        <v>83</v>
      </c>
      <c r="N210" s="54" t="s">
        <v>113</v>
      </c>
      <c r="O210" s="55" t="s">
        <v>85</v>
      </c>
      <c r="P210" s="54"/>
      <c r="Q210" s="3" t="s">
        <v>990</v>
      </c>
      <c r="R210" s="3" t="s">
        <v>991</v>
      </c>
      <c r="S210" s="3"/>
    </row>
    <row r="211" spans="1:20">
      <c r="A211" s="54" t="s">
        <v>57</v>
      </c>
      <c r="B211" s="54" t="s">
        <v>992</v>
      </c>
      <c r="C211" s="54" t="s">
        <v>59</v>
      </c>
      <c r="D211" s="54" t="s">
        <v>74</v>
      </c>
      <c r="E211" s="54" t="s">
        <v>75</v>
      </c>
      <c r="F211" s="54" t="s">
        <v>182</v>
      </c>
      <c r="G211" s="7">
        <v>1500</v>
      </c>
      <c r="H211" s="55" t="s">
        <v>92</v>
      </c>
      <c r="I211" s="12" t="s">
        <v>236</v>
      </c>
      <c r="J211" s="55" t="s">
        <v>111</v>
      </c>
      <c r="K211" s="54" t="s">
        <v>67</v>
      </c>
      <c r="L211" s="54" t="s">
        <v>132</v>
      </c>
      <c r="M211" s="54" t="s">
        <v>83</v>
      </c>
      <c r="N211" s="54" t="s">
        <v>84</v>
      </c>
      <c r="O211" s="54" t="s">
        <v>71</v>
      </c>
      <c r="P211" s="54"/>
      <c r="Q211" s="3" t="s">
        <v>993</v>
      </c>
      <c r="R211" s="3"/>
      <c r="S211" s="8"/>
      <c r="T211" s="8"/>
    </row>
    <row r="212" spans="1:20">
      <c r="A212" s="54" t="s">
        <v>57</v>
      </c>
      <c r="B212" s="54" t="s">
        <v>994</v>
      </c>
      <c r="C212" s="54" t="s">
        <v>59</v>
      </c>
      <c r="D212" s="54" t="s">
        <v>74</v>
      </c>
      <c r="E212" s="54" t="s">
        <v>75</v>
      </c>
      <c r="F212" s="54" t="s">
        <v>189</v>
      </c>
      <c r="G212" s="7">
        <v>1500</v>
      </c>
      <c r="H212" s="55" t="s">
        <v>92</v>
      </c>
      <c r="I212" s="39">
        <v>0.25</v>
      </c>
      <c r="J212" s="55" t="s">
        <v>111</v>
      </c>
      <c r="K212" s="54" t="s">
        <v>67</v>
      </c>
      <c r="L212" s="54" t="s">
        <v>132</v>
      </c>
      <c r="M212" s="54" t="s">
        <v>83</v>
      </c>
      <c r="N212" s="54" t="s">
        <v>84</v>
      </c>
      <c r="O212" s="54" t="s">
        <v>71</v>
      </c>
      <c r="P212" s="54"/>
      <c r="Q212" s="3" t="s">
        <v>476</v>
      </c>
      <c r="R212" s="8" t="s">
        <v>995</v>
      </c>
    </row>
    <row r="213" spans="1:20">
      <c r="A213" s="54" t="s">
        <v>57</v>
      </c>
      <c r="B213" s="54" t="s">
        <v>996</v>
      </c>
      <c r="C213" s="54" t="s">
        <v>59</v>
      </c>
      <c r="D213" s="54" t="s">
        <v>74</v>
      </c>
      <c r="E213" s="54" t="s">
        <v>75</v>
      </c>
      <c r="F213" s="54" t="s">
        <v>129</v>
      </c>
      <c r="G213" s="7">
        <v>1000</v>
      </c>
      <c r="H213" s="55" t="s">
        <v>117</v>
      </c>
      <c r="I213" s="12">
        <v>0.5</v>
      </c>
      <c r="J213" s="55" t="s">
        <v>111</v>
      </c>
      <c r="K213" s="54" t="s">
        <v>67</v>
      </c>
      <c r="L213" s="54" t="s">
        <v>132</v>
      </c>
      <c r="M213" s="54" t="s">
        <v>83</v>
      </c>
      <c r="N213" s="54" t="s">
        <v>84</v>
      </c>
      <c r="O213" s="54" t="s">
        <v>71</v>
      </c>
      <c r="P213" s="54"/>
      <c r="Q213" s="8" t="s">
        <v>997</v>
      </c>
      <c r="R213" s="3" t="s">
        <v>998</v>
      </c>
      <c r="S213" s="3" t="s">
        <v>999</v>
      </c>
      <c r="T213" s="8"/>
    </row>
    <row r="214" spans="1:20">
      <c r="A214" s="54" t="s">
        <v>72</v>
      </c>
      <c r="B214" s="54" t="s">
        <v>1000</v>
      </c>
      <c r="C214" s="54" t="s">
        <v>59</v>
      </c>
      <c r="D214" s="54" t="s">
        <v>60</v>
      </c>
      <c r="E214" s="54" t="s">
        <v>61</v>
      </c>
      <c r="F214" s="54" t="s">
        <v>202</v>
      </c>
      <c r="G214" s="7" t="s">
        <v>91</v>
      </c>
      <c r="H214" s="54" t="s">
        <v>65</v>
      </c>
      <c r="I214" t="s">
        <v>65</v>
      </c>
      <c r="J214" s="55" t="s">
        <v>143</v>
      </c>
      <c r="K214" s="54" t="s">
        <v>104</v>
      </c>
      <c r="L214" s="54" t="s">
        <v>82</v>
      </c>
      <c r="M214" s="54" t="s">
        <v>83</v>
      </c>
      <c r="N214" s="54" t="s">
        <v>133</v>
      </c>
      <c r="O214" s="54" t="s">
        <v>71</v>
      </c>
      <c r="P214" s="54" t="s">
        <v>1001</v>
      </c>
      <c r="Q214" s="3" t="s">
        <v>1002</v>
      </c>
      <c r="R214" s="3" t="s">
        <v>1003</v>
      </c>
      <c r="S214" s="3" t="s">
        <v>1004</v>
      </c>
      <c r="T214" s="8"/>
    </row>
    <row r="215" spans="1:20">
      <c r="A215" s="54" t="s">
        <v>57</v>
      </c>
      <c r="B215" s="54" t="s">
        <v>1005</v>
      </c>
      <c r="C215" s="54" t="s">
        <v>59</v>
      </c>
      <c r="D215" s="54" t="s">
        <v>74</v>
      </c>
      <c r="E215" s="54" t="s">
        <v>75</v>
      </c>
      <c r="F215" s="54" t="s">
        <v>190</v>
      </c>
      <c r="G215" s="7">
        <v>1000</v>
      </c>
      <c r="H215" s="55" t="s">
        <v>92</v>
      </c>
      <c r="I215" s="12" t="s">
        <v>236</v>
      </c>
      <c r="J215" s="55" t="s">
        <v>111</v>
      </c>
      <c r="K215" s="54" t="s">
        <v>67</v>
      </c>
      <c r="L215" s="54" t="s">
        <v>132</v>
      </c>
      <c r="M215" s="54" t="s">
        <v>83</v>
      </c>
      <c r="N215" s="54" t="s">
        <v>84</v>
      </c>
      <c r="O215" s="54" t="s">
        <v>71</v>
      </c>
      <c r="P215" s="54"/>
      <c r="Q215" s="8" t="s">
        <v>1006</v>
      </c>
      <c r="R215" s="8" t="s">
        <v>1007</v>
      </c>
      <c r="S215" s="8" t="s">
        <v>1008</v>
      </c>
    </row>
    <row r="216" spans="1:20">
      <c r="A216" s="54" t="s">
        <v>57</v>
      </c>
      <c r="B216" s="54" t="s">
        <v>1009</v>
      </c>
      <c r="C216" s="54" t="s">
        <v>59</v>
      </c>
      <c r="D216" s="54" t="s">
        <v>99</v>
      </c>
      <c r="E216" s="54" t="s">
        <v>61</v>
      </c>
      <c r="F216" s="54" t="s">
        <v>62</v>
      </c>
      <c r="G216" s="7" t="s">
        <v>91</v>
      </c>
      <c r="H216" s="54" t="s">
        <v>117</v>
      </c>
      <c r="I216" t="s">
        <v>65</v>
      </c>
      <c r="J216" s="55" t="s">
        <v>66</v>
      </c>
      <c r="K216" s="54" t="s">
        <v>95</v>
      </c>
      <c r="L216" s="54" t="s">
        <v>125</v>
      </c>
      <c r="M216" s="54" t="s">
        <v>69</v>
      </c>
      <c r="N216" s="54" t="s">
        <v>70</v>
      </c>
      <c r="O216" s="55" t="s">
        <v>85</v>
      </c>
      <c r="P216" s="54"/>
      <c r="Q216" s="3" t="s">
        <v>1010</v>
      </c>
      <c r="R216" s="3" t="s">
        <v>1011</v>
      </c>
      <c r="S216" s="8"/>
      <c r="T216" s="8"/>
    </row>
    <row r="217" spans="1:20">
      <c r="A217" s="54" t="s">
        <v>57</v>
      </c>
      <c r="B217" s="59" t="s">
        <v>1012</v>
      </c>
      <c r="C217" s="54" t="s">
        <v>59</v>
      </c>
      <c r="D217" s="54" t="s">
        <v>60</v>
      </c>
      <c r="E217" s="54" t="s">
        <v>89</v>
      </c>
      <c r="F217" s="54" t="s">
        <v>122</v>
      </c>
      <c r="G217" s="7">
        <v>400000</v>
      </c>
      <c r="H217" s="55" t="s">
        <v>64</v>
      </c>
      <c r="I217" s="12" t="s">
        <v>236</v>
      </c>
      <c r="J217" s="55" t="s">
        <v>66</v>
      </c>
      <c r="K217" s="54" t="s">
        <v>81</v>
      </c>
      <c r="L217" s="54" t="s">
        <v>125</v>
      </c>
      <c r="M217" s="54" t="s">
        <v>69</v>
      </c>
      <c r="N217" s="54" t="s">
        <v>106</v>
      </c>
      <c r="O217" s="54" t="s">
        <v>71</v>
      </c>
      <c r="P217" s="54" t="s">
        <v>1013</v>
      </c>
      <c r="Q217" s="3" t="s">
        <v>1014</v>
      </c>
      <c r="R217" s="3" t="s">
        <v>1015</v>
      </c>
      <c r="S217" s="8"/>
      <c r="T217" s="3" t="s">
        <v>1016</v>
      </c>
    </row>
    <row r="218" spans="1:20">
      <c r="A218" s="54" t="s">
        <v>57</v>
      </c>
      <c r="B218" s="54" t="s">
        <v>1017</v>
      </c>
      <c r="C218" s="54" t="s">
        <v>59</v>
      </c>
      <c r="D218" s="54" t="s">
        <v>60</v>
      </c>
      <c r="E218" s="54" t="s">
        <v>89</v>
      </c>
      <c r="F218" s="54" t="s">
        <v>192</v>
      </c>
      <c r="G218" s="7">
        <v>55000</v>
      </c>
      <c r="H218" s="55" t="s">
        <v>64</v>
      </c>
      <c r="I218" s="12">
        <v>0.5</v>
      </c>
      <c r="J218" s="55" t="s">
        <v>66</v>
      </c>
      <c r="K218" s="54" t="s">
        <v>104</v>
      </c>
      <c r="L218" s="54" t="s">
        <v>96</v>
      </c>
      <c r="M218" s="54" t="s">
        <v>69</v>
      </c>
      <c r="N218" s="54" t="s">
        <v>70</v>
      </c>
      <c r="O218" s="55" t="s">
        <v>85</v>
      </c>
      <c r="P218" s="54"/>
      <c r="Q218" s="3" t="s">
        <v>1018</v>
      </c>
      <c r="R218" s="3" t="s">
        <v>1019</v>
      </c>
      <c r="S218" s="8"/>
      <c r="T218" s="8"/>
    </row>
    <row r="219" spans="1:20">
      <c r="A219" s="54" t="s">
        <v>72</v>
      </c>
      <c r="B219" s="54" t="s">
        <v>1020</v>
      </c>
      <c r="C219" s="54" t="s">
        <v>59</v>
      </c>
      <c r="D219" s="54" t="s">
        <v>60</v>
      </c>
      <c r="E219" s="54" t="s">
        <v>61</v>
      </c>
      <c r="F219" s="54" t="s">
        <v>202</v>
      </c>
      <c r="G219" s="7" t="s">
        <v>65</v>
      </c>
      <c r="H219" s="54" t="s">
        <v>65</v>
      </c>
      <c r="I219" t="s">
        <v>65</v>
      </c>
      <c r="J219" s="55" t="s">
        <v>87</v>
      </c>
      <c r="K219" s="54" t="s">
        <v>67</v>
      </c>
      <c r="L219" s="54" t="s">
        <v>132</v>
      </c>
      <c r="M219" s="54" t="s">
        <v>83</v>
      </c>
      <c r="N219" s="54" t="s">
        <v>133</v>
      </c>
      <c r="O219" s="54" t="s">
        <v>71</v>
      </c>
      <c r="P219" s="54" t="s">
        <v>1021</v>
      </c>
      <c r="Q219" s="3" t="s">
        <v>1022</v>
      </c>
      <c r="R219" s="8"/>
      <c r="S219" s="8"/>
      <c r="T219" s="8"/>
    </row>
    <row r="220" spans="1:20">
      <c r="A220" s="54" t="s">
        <v>57</v>
      </c>
      <c r="B220" s="54" t="s">
        <v>1023</v>
      </c>
      <c r="C220" s="54" t="s">
        <v>59</v>
      </c>
      <c r="D220" s="54" t="s">
        <v>74</v>
      </c>
      <c r="E220" s="54" t="s">
        <v>75</v>
      </c>
      <c r="F220" s="54" t="s">
        <v>122</v>
      </c>
      <c r="G220" s="7">
        <v>1000</v>
      </c>
      <c r="H220" s="55" t="s">
        <v>117</v>
      </c>
      <c r="I220" s="7" t="s">
        <v>236</v>
      </c>
      <c r="J220" s="55" t="s">
        <v>111</v>
      </c>
      <c r="K220" s="54" t="s">
        <v>67</v>
      </c>
      <c r="L220" s="54" t="s">
        <v>132</v>
      </c>
      <c r="M220" s="55" t="s">
        <v>83</v>
      </c>
      <c r="N220" s="54" t="s">
        <v>84</v>
      </c>
      <c r="O220" s="54" t="s">
        <v>71</v>
      </c>
      <c r="P220" s="54" t="s">
        <v>1024</v>
      </c>
      <c r="Q220" s="3" t="s">
        <v>1025</v>
      </c>
      <c r="R220" s="3" t="s">
        <v>1026</v>
      </c>
      <c r="S220" s="8"/>
      <c r="T220" s="8"/>
    </row>
    <row r="221" spans="1:20">
      <c r="A221" s="54" t="s">
        <v>72</v>
      </c>
      <c r="B221" s="149" t="s">
        <v>1027</v>
      </c>
      <c r="C221" s="54" t="s">
        <v>59</v>
      </c>
      <c r="D221" s="54" t="s">
        <v>60</v>
      </c>
      <c r="E221" s="54" t="s">
        <v>61</v>
      </c>
      <c r="F221" s="54" t="s">
        <v>61</v>
      </c>
      <c r="G221" s="7">
        <v>15000000</v>
      </c>
      <c r="H221" s="55" t="s">
        <v>117</v>
      </c>
      <c r="I221" s="12">
        <v>0.2</v>
      </c>
      <c r="J221" s="55" t="s">
        <v>111</v>
      </c>
      <c r="K221" s="54" t="s">
        <v>95</v>
      </c>
      <c r="L221" s="54" t="s">
        <v>96</v>
      </c>
      <c r="M221" s="54" t="s">
        <v>83</v>
      </c>
      <c r="N221" s="54" t="s">
        <v>97</v>
      </c>
      <c r="O221" s="55" t="s">
        <v>85</v>
      </c>
      <c r="P221" s="54" t="s">
        <v>1028</v>
      </c>
      <c r="Q221" s="8" t="s">
        <v>1029</v>
      </c>
      <c r="R221" s="3" t="s">
        <v>1030</v>
      </c>
      <c r="S221" s="8" t="s">
        <v>1031</v>
      </c>
      <c r="T221" s="8"/>
    </row>
    <row r="222" spans="1:20">
      <c r="A222" s="149" t="s">
        <v>57</v>
      </c>
      <c r="B222" s="149" t="s">
        <v>1032</v>
      </c>
      <c r="C222" s="54" t="s">
        <v>59</v>
      </c>
      <c r="D222" s="54" t="s">
        <v>74</v>
      </c>
      <c r="E222" s="54" t="s">
        <v>75</v>
      </c>
      <c r="F222" s="149" t="s">
        <v>182</v>
      </c>
      <c r="G222" s="7">
        <v>1000</v>
      </c>
      <c r="H222" s="55" t="s">
        <v>102</v>
      </c>
      <c r="I222" s="12">
        <v>0.25</v>
      </c>
      <c r="J222" s="55" t="s">
        <v>111</v>
      </c>
      <c r="K222" s="54" t="s">
        <v>67</v>
      </c>
      <c r="L222" s="54" t="s">
        <v>132</v>
      </c>
      <c r="M222" s="54" t="s">
        <v>83</v>
      </c>
      <c r="N222" s="54" t="s">
        <v>84</v>
      </c>
      <c r="O222" s="54" t="s">
        <v>71</v>
      </c>
      <c r="P222" s="54" t="s">
        <v>1033</v>
      </c>
      <c r="Q222" s="3" t="s">
        <v>1034</v>
      </c>
    </row>
    <row r="223" spans="1:20">
      <c r="A223" s="54" t="s">
        <v>57</v>
      </c>
      <c r="B223" s="54" t="s">
        <v>1035</v>
      </c>
      <c r="C223" s="54" t="s">
        <v>87</v>
      </c>
      <c r="D223" s="54" t="s">
        <v>145</v>
      </c>
      <c r="E223" s="54" t="s">
        <v>75</v>
      </c>
      <c r="F223" s="54" t="s">
        <v>177</v>
      </c>
      <c r="G223" s="7">
        <v>1000</v>
      </c>
      <c r="H223" s="55" t="s">
        <v>117</v>
      </c>
      <c r="I223" s="7" t="s">
        <v>65</v>
      </c>
      <c r="J223" s="55" t="s">
        <v>111</v>
      </c>
      <c r="K223" s="54" t="s">
        <v>67</v>
      </c>
      <c r="L223" s="54" t="s">
        <v>132</v>
      </c>
      <c r="M223" s="54" t="s">
        <v>83</v>
      </c>
      <c r="N223" s="54" t="s">
        <v>126</v>
      </c>
      <c r="O223" s="54" t="s">
        <v>71</v>
      </c>
      <c r="P223" s="54" t="s">
        <v>1036</v>
      </c>
      <c r="Q223" s="3" t="s">
        <v>1037</v>
      </c>
      <c r="R223" s="3" t="s">
        <v>820</v>
      </c>
      <c r="S223" s="3"/>
    </row>
    <row r="224" spans="1:20">
      <c r="A224" s="149" t="s">
        <v>72</v>
      </c>
      <c r="B224" s="149" t="s">
        <v>1038</v>
      </c>
      <c r="C224" s="54" t="s">
        <v>87</v>
      </c>
      <c r="D224" s="54" t="s">
        <v>114</v>
      </c>
      <c r="E224" s="54" t="s">
        <v>61</v>
      </c>
      <c r="F224" s="149" t="s">
        <v>61</v>
      </c>
      <c r="G224" s="7" t="s">
        <v>65</v>
      </c>
      <c r="H224" s="54" t="s">
        <v>65</v>
      </c>
      <c r="I224" t="s">
        <v>65</v>
      </c>
      <c r="J224" s="55" t="s">
        <v>87</v>
      </c>
      <c r="K224" s="54" t="s">
        <v>81</v>
      </c>
      <c r="L224" s="54" t="s">
        <v>125</v>
      </c>
      <c r="M224" s="54" t="s">
        <v>83</v>
      </c>
      <c r="N224" s="54" t="s">
        <v>133</v>
      </c>
      <c r="O224" s="54" t="s">
        <v>207</v>
      </c>
      <c r="P224" s="54" t="s">
        <v>1039</v>
      </c>
      <c r="Q224" s="3" t="s">
        <v>891</v>
      </c>
      <c r="R224" s="8" t="s">
        <v>1040</v>
      </c>
      <c r="S224" s="8" t="s">
        <v>1041</v>
      </c>
      <c r="T224" s="8"/>
    </row>
    <row r="225" spans="1:20">
      <c r="A225" s="149" t="s">
        <v>57</v>
      </c>
      <c r="B225" s="149" t="s">
        <v>1042</v>
      </c>
      <c r="C225" s="54" t="s">
        <v>59</v>
      </c>
      <c r="D225" s="54" t="s">
        <v>60</v>
      </c>
      <c r="E225" s="54" t="s">
        <v>89</v>
      </c>
      <c r="F225" s="149" t="s">
        <v>175</v>
      </c>
      <c r="G225" s="39">
        <v>1</v>
      </c>
      <c r="H225" s="55" t="s">
        <v>78</v>
      </c>
      <c r="I225" s="12" t="s">
        <v>65</v>
      </c>
      <c r="J225" s="55" t="s">
        <v>94</v>
      </c>
      <c r="K225" s="54" t="s">
        <v>81</v>
      </c>
      <c r="L225" s="54" t="s">
        <v>118</v>
      </c>
      <c r="M225" s="54" t="s">
        <v>69</v>
      </c>
      <c r="N225" s="54" t="s">
        <v>106</v>
      </c>
      <c r="O225" s="54" t="s">
        <v>71</v>
      </c>
      <c r="P225" s="54"/>
      <c r="Q225" s="3" t="s">
        <v>1043</v>
      </c>
      <c r="R225" s="8" t="s">
        <v>1044</v>
      </c>
      <c r="S225" s="3" t="s">
        <v>1045</v>
      </c>
      <c r="T225" s="3" t="s">
        <v>737</v>
      </c>
    </row>
    <row r="226" spans="1:20">
      <c r="A226" s="54" t="s">
        <v>57</v>
      </c>
      <c r="B226" s="54" t="s">
        <v>1046</v>
      </c>
      <c r="C226" s="54" t="s">
        <v>59</v>
      </c>
      <c r="D226" s="54" t="s">
        <v>74</v>
      </c>
      <c r="E226" s="54" t="s">
        <v>75</v>
      </c>
      <c r="F226" s="54" t="s">
        <v>182</v>
      </c>
      <c r="G226" s="7">
        <v>1000</v>
      </c>
      <c r="H226" s="55" t="s">
        <v>102</v>
      </c>
      <c r="I226" s="7" t="s">
        <v>236</v>
      </c>
      <c r="J226" s="55" t="s">
        <v>111</v>
      </c>
      <c r="K226" s="54" t="s">
        <v>104</v>
      </c>
      <c r="L226" s="54" t="s">
        <v>96</v>
      </c>
      <c r="M226" s="54" t="s">
        <v>83</v>
      </c>
      <c r="N226" s="54" t="s">
        <v>84</v>
      </c>
      <c r="O226" s="54" t="s">
        <v>71</v>
      </c>
      <c r="P226" s="54" t="s">
        <v>1047</v>
      </c>
      <c r="Q226" s="3" t="s">
        <v>1048</v>
      </c>
      <c r="R226" s="3" t="s">
        <v>1049</v>
      </c>
      <c r="S226" s="8"/>
      <c r="T226" s="8"/>
    </row>
    <row r="227" spans="1:20">
      <c r="A227" s="54" t="s">
        <v>57</v>
      </c>
      <c r="B227" s="54" t="s">
        <v>1050</v>
      </c>
      <c r="C227" s="54" t="s">
        <v>59</v>
      </c>
      <c r="D227" s="54" t="s">
        <v>74</v>
      </c>
      <c r="E227" s="54" t="s">
        <v>75</v>
      </c>
      <c r="F227" s="54" t="s">
        <v>194</v>
      </c>
      <c r="G227" s="7">
        <v>800</v>
      </c>
      <c r="H227" s="54" t="s">
        <v>92</v>
      </c>
      <c r="I227" s="7" t="s">
        <v>236</v>
      </c>
      <c r="J227" s="55" t="s">
        <v>111</v>
      </c>
      <c r="K227" s="55" t="s">
        <v>67</v>
      </c>
      <c r="L227" s="55" t="s">
        <v>132</v>
      </c>
      <c r="M227" s="55" t="s">
        <v>83</v>
      </c>
      <c r="N227" s="54" t="s">
        <v>84</v>
      </c>
      <c r="O227" s="54" t="s">
        <v>71</v>
      </c>
      <c r="P227" s="54" t="s">
        <v>1051</v>
      </c>
      <c r="Q227" s="8" t="s">
        <v>1052</v>
      </c>
      <c r="R227" s="8" t="s">
        <v>1053</v>
      </c>
      <c r="S227" s="8"/>
    </row>
    <row r="228" spans="1:20">
      <c r="A228" s="149" t="s">
        <v>86</v>
      </c>
      <c r="B228" s="149" t="s">
        <v>1054</v>
      </c>
      <c r="C228" s="54" t="s">
        <v>59</v>
      </c>
      <c r="D228" s="54" t="s">
        <v>60</v>
      </c>
      <c r="E228" s="54" t="s">
        <v>61</v>
      </c>
      <c r="F228" s="149" t="s">
        <v>194</v>
      </c>
      <c r="G228" s="7">
        <v>750000</v>
      </c>
      <c r="H228" s="55" t="s">
        <v>123</v>
      </c>
      <c r="I228" s="12" t="s">
        <v>236</v>
      </c>
      <c r="J228" s="55" t="s">
        <v>143</v>
      </c>
      <c r="K228" s="54" t="s">
        <v>95</v>
      </c>
      <c r="L228" s="54" t="s">
        <v>105</v>
      </c>
      <c r="M228" s="54" t="s">
        <v>83</v>
      </c>
      <c r="N228" s="54" t="s">
        <v>113</v>
      </c>
      <c r="O228" s="54" t="s">
        <v>207</v>
      </c>
      <c r="P228" s="54" t="s">
        <v>1055</v>
      </c>
      <c r="Q228" s="3" t="s">
        <v>1056</v>
      </c>
      <c r="R228" s="3" t="s">
        <v>1057</v>
      </c>
      <c r="S228" s="3" t="s">
        <v>1058</v>
      </c>
      <c r="T228" s="3" t="s">
        <v>1059</v>
      </c>
    </row>
    <row r="229" spans="1:20">
      <c r="A229" s="149" t="s">
        <v>86</v>
      </c>
      <c r="B229" s="149" t="s">
        <v>1060</v>
      </c>
      <c r="C229" s="54" t="s">
        <v>59</v>
      </c>
      <c r="D229" s="54" t="s">
        <v>107</v>
      </c>
      <c r="E229" s="54" t="s">
        <v>89</v>
      </c>
      <c r="F229" s="149" t="s">
        <v>176</v>
      </c>
      <c r="G229" s="7">
        <v>1500</v>
      </c>
      <c r="H229" s="55" t="s">
        <v>130</v>
      </c>
      <c r="I229" s="12" t="s">
        <v>236</v>
      </c>
      <c r="J229" s="55" t="s">
        <v>111</v>
      </c>
      <c r="K229" s="54" t="s">
        <v>67</v>
      </c>
      <c r="L229" s="54" t="s">
        <v>132</v>
      </c>
      <c r="M229" s="54" t="s">
        <v>83</v>
      </c>
      <c r="N229" s="54" t="s">
        <v>97</v>
      </c>
      <c r="O229" s="54" t="s">
        <v>71</v>
      </c>
      <c r="P229" s="54" t="s">
        <v>1061</v>
      </c>
      <c r="Q229" s="3" t="s">
        <v>1062</v>
      </c>
      <c r="R229" s="3" t="s">
        <v>1063</v>
      </c>
    </row>
    <row r="230" spans="1:20">
      <c r="A230" s="54" t="s">
        <v>57</v>
      </c>
      <c r="B230" s="54" t="s">
        <v>1064</v>
      </c>
      <c r="C230" s="54" t="s">
        <v>59</v>
      </c>
      <c r="D230" s="54" t="s">
        <v>74</v>
      </c>
      <c r="E230" s="54" t="s">
        <v>75</v>
      </c>
      <c r="F230" s="54" t="s">
        <v>190</v>
      </c>
      <c r="G230" s="7">
        <v>750</v>
      </c>
      <c r="H230" s="55" t="s">
        <v>92</v>
      </c>
      <c r="I230" s="7" t="s">
        <v>236</v>
      </c>
      <c r="J230" s="55" t="s">
        <v>111</v>
      </c>
      <c r="K230" s="54" t="s">
        <v>67</v>
      </c>
      <c r="L230" s="54" t="s">
        <v>132</v>
      </c>
      <c r="M230" s="54" t="s">
        <v>83</v>
      </c>
      <c r="N230" s="54" t="s">
        <v>84</v>
      </c>
      <c r="O230" s="54" t="s">
        <v>71</v>
      </c>
      <c r="P230" s="54"/>
      <c r="Q230" s="8" t="s">
        <v>1065</v>
      </c>
      <c r="R230" s="8"/>
      <c r="S230" s="8"/>
    </row>
    <row r="231" spans="1:20">
      <c r="A231" s="54" t="s">
        <v>57</v>
      </c>
      <c r="B231" s="54" t="s">
        <v>1066</v>
      </c>
      <c r="C231" s="54" t="s">
        <v>59</v>
      </c>
      <c r="D231" s="54" t="s">
        <v>99</v>
      </c>
      <c r="E231" s="54" t="s">
        <v>75</v>
      </c>
      <c r="F231" s="54" t="s">
        <v>129</v>
      </c>
      <c r="G231" s="7">
        <v>600</v>
      </c>
      <c r="H231" s="55" t="s">
        <v>117</v>
      </c>
      <c r="I231" s="7" t="s">
        <v>236</v>
      </c>
      <c r="J231" s="55" t="s">
        <v>111</v>
      </c>
      <c r="K231" s="54" t="s">
        <v>67</v>
      </c>
      <c r="L231" s="54" t="s">
        <v>132</v>
      </c>
      <c r="M231" s="54" t="s">
        <v>83</v>
      </c>
      <c r="N231" s="54" t="s">
        <v>84</v>
      </c>
      <c r="O231" s="54" t="s">
        <v>71</v>
      </c>
      <c r="P231" s="54"/>
      <c r="Q231" s="8" t="s">
        <v>1067</v>
      </c>
      <c r="R231" s="3" t="s">
        <v>1068</v>
      </c>
      <c r="S231" s="8"/>
      <c r="T231" s="8"/>
    </row>
    <row r="232" spans="1:20">
      <c r="A232" s="149" t="s">
        <v>86</v>
      </c>
      <c r="B232" s="149" t="s">
        <v>1069</v>
      </c>
      <c r="C232" s="54" t="s">
        <v>87</v>
      </c>
      <c r="D232" s="54" t="s">
        <v>150</v>
      </c>
      <c r="E232" s="54" t="s">
        <v>89</v>
      </c>
      <c r="F232" s="149" t="s">
        <v>122</v>
      </c>
      <c r="G232" s="7" t="s">
        <v>65</v>
      </c>
      <c r="H232" s="54" t="s">
        <v>65</v>
      </c>
      <c r="I232" t="s">
        <v>65</v>
      </c>
      <c r="J232" s="55" t="s">
        <v>80</v>
      </c>
      <c r="K232" s="54" t="s">
        <v>95</v>
      </c>
      <c r="L232" s="54" t="s">
        <v>125</v>
      </c>
      <c r="M232" s="54" t="s">
        <v>83</v>
      </c>
      <c r="N232" s="54" t="s">
        <v>133</v>
      </c>
      <c r="O232" s="54" t="s">
        <v>71</v>
      </c>
      <c r="P232" s="54"/>
      <c r="Q232" s="3" t="s">
        <v>1070</v>
      </c>
      <c r="R232" s="3" t="s">
        <v>1071</v>
      </c>
    </row>
    <row r="233" spans="1:20">
      <c r="A233" s="54" t="s">
        <v>86</v>
      </c>
      <c r="B233" s="54" t="s">
        <v>869</v>
      </c>
      <c r="C233" s="54" t="s">
        <v>59</v>
      </c>
      <c r="D233" s="54" t="s">
        <v>74</v>
      </c>
      <c r="E233" s="54" t="s">
        <v>75</v>
      </c>
      <c r="F233" s="54" t="s">
        <v>136</v>
      </c>
      <c r="G233" s="2">
        <v>600</v>
      </c>
      <c r="H233" s="55" t="s">
        <v>92</v>
      </c>
      <c r="I233" s="7" t="s">
        <v>236</v>
      </c>
      <c r="J233" s="55" t="s">
        <v>111</v>
      </c>
      <c r="K233" s="54" t="s">
        <v>67</v>
      </c>
      <c r="L233" s="54" t="s">
        <v>132</v>
      </c>
      <c r="M233" s="54" t="s">
        <v>83</v>
      </c>
      <c r="N233" s="54" t="s">
        <v>84</v>
      </c>
      <c r="O233" s="54" t="s">
        <v>207</v>
      </c>
      <c r="P233" s="54" t="s">
        <v>1072</v>
      </c>
      <c r="Q233" s="3" t="s">
        <v>1073</v>
      </c>
      <c r="R233" t="s">
        <v>1074</v>
      </c>
      <c r="S233" s="3" t="s">
        <v>1075</v>
      </c>
    </row>
    <row r="234" spans="1:20">
      <c r="A234" s="54" t="s">
        <v>86</v>
      </c>
      <c r="B234" s="54" t="s">
        <v>1076</v>
      </c>
      <c r="C234" s="54" t="s">
        <v>59</v>
      </c>
      <c r="D234" s="54" t="s">
        <v>74</v>
      </c>
      <c r="E234" s="54" t="s">
        <v>75</v>
      </c>
      <c r="F234" s="54" t="s">
        <v>172</v>
      </c>
      <c r="G234" s="7">
        <v>500</v>
      </c>
      <c r="H234" s="55" t="s">
        <v>117</v>
      </c>
      <c r="I234" s="39">
        <v>0.5</v>
      </c>
      <c r="J234" s="55" t="s">
        <v>111</v>
      </c>
      <c r="K234" s="54" t="s">
        <v>67</v>
      </c>
      <c r="L234" s="54" t="s">
        <v>132</v>
      </c>
      <c r="M234" s="54" t="s">
        <v>83</v>
      </c>
      <c r="N234" s="54" t="s">
        <v>106</v>
      </c>
      <c r="O234" s="54" t="s">
        <v>207</v>
      </c>
      <c r="P234" s="54" t="s">
        <v>1077</v>
      </c>
      <c r="Q234" s="3" t="s">
        <v>1078</v>
      </c>
      <c r="R234" s="3"/>
    </row>
    <row r="235" spans="1:20">
      <c r="A235" s="54" t="s">
        <v>57</v>
      </c>
      <c r="B235" s="54" t="s">
        <v>1079</v>
      </c>
      <c r="C235" s="54" t="s">
        <v>59</v>
      </c>
      <c r="D235" s="54" t="s">
        <v>74</v>
      </c>
      <c r="E235" s="54" t="s">
        <v>75</v>
      </c>
      <c r="F235" s="54" t="s">
        <v>168</v>
      </c>
      <c r="G235" s="7">
        <v>500</v>
      </c>
      <c r="H235" s="55" t="s">
        <v>92</v>
      </c>
      <c r="I235" s="7" t="s">
        <v>236</v>
      </c>
      <c r="J235" s="55" t="s">
        <v>111</v>
      </c>
      <c r="K235" s="54" t="s">
        <v>67</v>
      </c>
      <c r="L235" s="54" t="s">
        <v>132</v>
      </c>
      <c r="M235" s="54" t="s">
        <v>83</v>
      </c>
      <c r="N235" s="54" t="s">
        <v>84</v>
      </c>
      <c r="O235" s="54" t="s">
        <v>71</v>
      </c>
      <c r="P235" s="54"/>
      <c r="Q235" s="3" t="s">
        <v>1080</v>
      </c>
      <c r="R235" s="3" t="s">
        <v>1081</v>
      </c>
    </row>
    <row r="236" spans="1:20">
      <c r="A236" s="149" t="s">
        <v>86</v>
      </c>
      <c r="B236" s="149" t="s">
        <v>1082</v>
      </c>
      <c r="C236" s="54" t="s">
        <v>87</v>
      </c>
      <c r="D236" s="54" t="s">
        <v>150</v>
      </c>
      <c r="E236" s="54" t="s">
        <v>89</v>
      </c>
      <c r="F236" s="149" t="s">
        <v>192</v>
      </c>
      <c r="G236" s="7" t="s">
        <v>65</v>
      </c>
      <c r="H236" s="54" t="s">
        <v>65</v>
      </c>
      <c r="I236" t="s">
        <v>65</v>
      </c>
      <c r="J236" s="55" t="s">
        <v>111</v>
      </c>
      <c r="K236" s="54" t="s">
        <v>67</v>
      </c>
      <c r="L236" s="54" t="s">
        <v>132</v>
      </c>
      <c r="M236" s="54" t="s">
        <v>83</v>
      </c>
      <c r="N236" s="54" t="s">
        <v>97</v>
      </c>
      <c r="O236" s="54" t="s">
        <v>71</v>
      </c>
      <c r="P236" s="54" t="s">
        <v>1083</v>
      </c>
      <c r="Q236" s="3" t="s">
        <v>1084</v>
      </c>
      <c r="R236" s="3" t="s">
        <v>1085</v>
      </c>
    </row>
    <row r="237" spans="1:20">
      <c r="A237" s="149" t="s">
        <v>86</v>
      </c>
      <c r="B237" s="149" t="s">
        <v>1086</v>
      </c>
      <c r="C237" s="54" t="s">
        <v>59</v>
      </c>
      <c r="D237" s="54" t="s">
        <v>74</v>
      </c>
      <c r="E237" s="54" t="s">
        <v>89</v>
      </c>
      <c r="F237" s="149" t="s">
        <v>158</v>
      </c>
      <c r="G237" s="39">
        <v>0.8</v>
      </c>
      <c r="H237" s="55" t="s">
        <v>130</v>
      </c>
      <c r="I237" s="12">
        <v>0.2</v>
      </c>
      <c r="J237" s="55" t="s">
        <v>111</v>
      </c>
      <c r="K237" s="54" t="s">
        <v>104</v>
      </c>
      <c r="L237" s="54" t="s">
        <v>125</v>
      </c>
      <c r="M237" s="54" t="s">
        <v>83</v>
      </c>
      <c r="N237" s="54" t="s">
        <v>97</v>
      </c>
      <c r="O237" s="54" t="s">
        <v>207</v>
      </c>
      <c r="P237" s="54" t="s">
        <v>1087</v>
      </c>
      <c r="Q237" s="3" t="s">
        <v>1088</v>
      </c>
      <c r="R237" s="3" t="s">
        <v>1089</v>
      </c>
      <c r="S237" s="3" t="s">
        <v>1090</v>
      </c>
    </row>
    <row r="238" spans="1:20">
      <c r="A238" s="149" t="s">
        <v>86</v>
      </c>
      <c r="B238" s="149" t="s">
        <v>1091</v>
      </c>
      <c r="C238" s="54" t="s">
        <v>87</v>
      </c>
      <c r="D238" s="54" t="s">
        <v>150</v>
      </c>
      <c r="E238" s="54" t="s">
        <v>89</v>
      </c>
      <c r="F238" s="149" t="s">
        <v>169</v>
      </c>
      <c r="G238" s="7" t="s">
        <v>65</v>
      </c>
      <c r="H238" s="54" t="s">
        <v>65</v>
      </c>
      <c r="I238" t="s">
        <v>65</v>
      </c>
      <c r="J238" s="55" t="s">
        <v>66</v>
      </c>
      <c r="K238" s="54" t="s">
        <v>67</v>
      </c>
      <c r="L238" s="54" t="s">
        <v>132</v>
      </c>
      <c r="M238" s="54" t="s">
        <v>83</v>
      </c>
      <c r="N238" s="54" t="s">
        <v>133</v>
      </c>
      <c r="O238" s="54" t="s">
        <v>207</v>
      </c>
      <c r="P238" s="54" t="s">
        <v>1092</v>
      </c>
      <c r="Q238" s="3" t="s">
        <v>1093</v>
      </c>
      <c r="R238" s="3" t="s">
        <v>1094</v>
      </c>
    </row>
    <row r="239" spans="1:20">
      <c r="A239" s="149" t="s">
        <v>86</v>
      </c>
      <c r="B239" s="149" t="s">
        <v>1095</v>
      </c>
      <c r="C239" s="54" t="s">
        <v>87</v>
      </c>
      <c r="D239" s="54" t="s">
        <v>150</v>
      </c>
      <c r="E239" s="54" t="s">
        <v>89</v>
      </c>
      <c r="F239" s="149" t="s">
        <v>165</v>
      </c>
      <c r="G239" s="39">
        <v>0.2</v>
      </c>
      <c r="H239" s="55" t="s">
        <v>64</v>
      </c>
      <c r="I239" s="12">
        <v>0.8</v>
      </c>
      <c r="J239" s="55" t="s">
        <v>80</v>
      </c>
      <c r="K239" s="54" t="s">
        <v>67</v>
      </c>
      <c r="L239" s="54" t="s">
        <v>132</v>
      </c>
      <c r="M239" s="54" t="s">
        <v>83</v>
      </c>
      <c r="N239" s="54" t="s">
        <v>70</v>
      </c>
      <c r="O239" s="54" t="s">
        <v>207</v>
      </c>
      <c r="P239" s="150" t="s">
        <v>1096</v>
      </c>
      <c r="Q239" s="3" t="s">
        <v>1097</v>
      </c>
      <c r="R239" s="8"/>
    </row>
    <row r="240" spans="1:20">
      <c r="A240" s="149" t="s">
        <v>86</v>
      </c>
      <c r="B240" s="149" t="s">
        <v>1098</v>
      </c>
      <c r="C240" s="54" t="s">
        <v>87</v>
      </c>
      <c r="D240" s="54" t="s">
        <v>150</v>
      </c>
      <c r="E240" s="54" t="s">
        <v>89</v>
      </c>
      <c r="F240" s="149" t="s">
        <v>165</v>
      </c>
      <c r="G240" s="7" t="s">
        <v>65</v>
      </c>
      <c r="H240" s="54" t="s">
        <v>65</v>
      </c>
      <c r="I240" t="s">
        <v>65</v>
      </c>
      <c r="J240" s="55" t="s">
        <v>66</v>
      </c>
      <c r="K240" s="54" t="s">
        <v>67</v>
      </c>
      <c r="L240" s="54" t="s">
        <v>132</v>
      </c>
      <c r="M240" s="54" t="s">
        <v>83</v>
      </c>
      <c r="N240" s="54" t="s">
        <v>70</v>
      </c>
      <c r="O240" s="54" t="s">
        <v>207</v>
      </c>
      <c r="P240" s="150" t="s">
        <v>1099</v>
      </c>
      <c r="Q240" s="3" t="s">
        <v>1100</v>
      </c>
      <c r="R240" s="8"/>
    </row>
    <row r="241" spans="1:20">
      <c r="A241" s="149" t="s">
        <v>86</v>
      </c>
      <c r="B241" s="149" t="s">
        <v>1101</v>
      </c>
      <c r="C241" s="54" t="s">
        <v>87</v>
      </c>
      <c r="D241" s="54" t="s">
        <v>150</v>
      </c>
      <c r="E241" s="54" t="s">
        <v>89</v>
      </c>
      <c r="F241" s="149" t="s">
        <v>165</v>
      </c>
      <c r="G241" s="7" t="s">
        <v>65</v>
      </c>
      <c r="H241" s="54" t="s">
        <v>65</v>
      </c>
      <c r="I241" t="s">
        <v>65</v>
      </c>
      <c r="J241" s="55" t="s">
        <v>66</v>
      </c>
      <c r="K241" s="54" t="s">
        <v>67</v>
      </c>
      <c r="L241" s="54" t="s">
        <v>132</v>
      </c>
      <c r="M241" s="54" t="s">
        <v>83</v>
      </c>
      <c r="N241" s="54" t="s">
        <v>70</v>
      </c>
      <c r="O241" s="54" t="s">
        <v>207</v>
      </c>
      <c r="P241" s="152" t="s">
        <v>1102</v>
      </c>
      <c r="Q241" s="3" t="s">
        <v>1103</v>
      </c>
      <c r="R241" s="3" t="s">
        <v>1104</v>
      </c>
    </row>
    <row r="242" spans="1:20">
      <c r="A242" s="149" t="s">
        <v>86</v>
      </c>
      <c r="B242" s="149" t="s">
        <v>1098</v>
      </c>
      <c r="C242" s="54" t="s">
        <v>87</v>
      </c>
      <c r="D242" s="54" t="s">
        <v>150</v>
      </c>
      <c r="E242" s="54" t="s">
        <v>89</v>
      </c>
      <c r="F242" s="149" t="s">
        <v>177</v>
      </c>
      <c r="G242" s="7" t="s">
        <v>65</v>
      </c>
      <c r="H242" s="54" t="s">
        <v>65</v>
      </c>
      <c r="I242" t="s">
        <v>65</v>
      </c>
      <c r="J242" s="55" t="s">
        <v>66</v>
      </c>
      <c r="K242" s="54" t="s">
        <v>67</v>
      </c>
      <c r="L242" s="54" t="s">
        <v>132</v>
      </c>
      <c r="M242" s="54" t="s">
        <v>83</v>
      </c>
      <c r="N242" s="54" t="s">
        <v>70</v>
      </c>
      <c r="O242" s="54" t="s">
        <v>207</v>
      </c>
      <c r="P242" s="150" t="s">
        <v>1105</v>
      </c>
      <c r="Q242" s="3" t="s">
        <v>1106</v>
      </c>
      <c r="R242" s="8"/>
    </row>
    <row r="243" spans="1:20">
      <c r="A243" s="54" t="s">
        <v>57</v>
      </c>
      <c r="B243" s="54" t="s">
        <v>1107</v>
      </c>
      <c r="C243" s="54" t="s">
        <v>59</v>
      </c>
      <c r="D243" s="54" t="s">
        <v>74</v>
      </c>
      <c r="E243" s="54" t="s">
        <v>75</v>
      </c>
      <c r="F243" s="54" t="s">
        <v>168</v>
      </c>
      <c r="G243" s="7">
        <v>500</v>
      </c>
      <c r="H243" s="55" t="s">
        <v>92</v>
      </c>
      <c r="I243" s="7" t="s">
        <v>236</v>
      </c>
      <c r="J243" s="55" t="s">
        <v>111</v>
      </c>
      <c r="K243" s="54" t="s">
        <v>67</v>
      </c>
      <c r="L243" s="54" t="s">
        <v>132</v>
      </c>
      <c r="M243" s="54" t="s">
        <v>83</v>
      </c>
      <c r="N243" s="54" t="s">
        <v>84</v>
      </c>
      <c r="O243" s="54" t="s">
        <v>71</v>
      </c>
      <c r="P243" s="54"/>
      <c r="Q243" s="3" t="s">
        <v>1108</v>
      </c>
      <c r="R243" s="3" t="s">
        <v>1081</v>
      </c>
      <c r="S243" s="3"/>
    </row>
    <row r="244" spans="1:20">
      <c r="A244" s="54" t="s">
        <v>57</v>
      </c>
      <c r="B244" s="54" t="s">
        <v>1109</v>
      </c>
      <c r="C244" s="54" t="s">
        <v>59</v>
      </c>
      <c r="D244" s="54" t="s">
        <v>74</v>
      </c>
      <c r="E244" s="54" t="s">
        <v>75</v>
      </c>
      <c r="F244" s="54" t="s">
        <v>190</v>
      </c>
      <c r="G244" s="7">
        <v>500</v>
      </c>
      <c r="H244" s="55" t="s">
        <v>92</v>
      </c>
      <c r="I244" s="12" t="s">
        <v>236</v>
      </c>
      <c r="J244" s="55" t="s">
        <v>111</v>
      </c>
      <c r="K244" s="54" t="s">
        <v>67</v>
      </c>
      <c r="L244" s="54" t="s">
        <v>132</v>
      </c>
      <c r="M244" s="54" t="s">
        <v>83</v>
      </c>
      <c r="N244" s="54" t="s">
        <v>84</v>
      </c>
      <c r="O244" s="54" t="s">
        <v>71</v>
      </c>
      <c r="P244" s="54"/>
      <c r="Q244" s="3" t="s">
        <v>1110</v>
      </c>
      <c r="R244" s="3" t="s">
        <v>1111</v>
      </c>
      <c r="S244" s="8" t="s">
        <v>1112</v>
      </c>
    </row>
    <row r="245" spans="1:20">
      <c r="A245" s="54" t="s">
        <v>57</v>
      </c>
      <c r="B245" s="54" t="s">
        <v>1113</v>
      </c>
      <c r="C245" s="54" t="s">
        <v>59</v>
      </c>
      <c r="D245" s="54" t="s">
        <v>60</v>
      </c>
      <c r="E245" s="54" t="s">
        <v>75</v>
      </c>
      <c r="F245" s="54" t="s">
        <v>192</v>
      </c>
      <c r="G245" s="47">
        <v>500</v>
      </c>
      <c r="H245" s="55" t="s">
        <v>92</v>
      </c>
      <c r="I245" s="39">
        <v>0.5</v>
      </c>
      <c r="J245" s="55" t="s">
        <v>111</v>
      </c>
      <c r="K245" s="55" t="s">
        <v>67</v>
      </c>
      <c r="L245" s="55" t="s">
        <v>132</v>
      </c>
      <c r="M245" s="54" t="s">
        <v>83</v>
      </c>
      <c r="N245" s="54" t="s">
        <v>97</v>
      </c>
      <c r="O245" s="54" t="s">
        <v>71</v>
      </c>
      <c r="P245" s="54" t="s">
        <v>1114</v>
      </c>
      <c r="Q245" s="8" t="s">
        <v>1115</v>
      </c>
      <c r="R245" s="3" t="s">
        <v>1116</v>
      </c>
      <c r="S245" s="8"/>
    </row>
    <row r="246" spans="1:20">
      <c r="A246" s="149" t="s">
        <v>57</v>
      </c>
      <c r="B246" s="149" t="s">
        <v>1117</v>
      </c>
      <c r="C246" s="54" t="s">
        <v>59</v>
      </c>
      <c r="D246" s="54" t="s">
        <v>74</v>
      </c>
      <c r="E246" s="54" t="s">
        <v>75</v>
      </c>
      <c r="F246" s="149" t="s">
        <v>159</v>
      </c>
      <c r="G246" s="7">
        <v>500</v>
      </c>
      <c r="H246" s="55" t="s">
        <v>92</v>
      </c>
      <c r="I246" s="12" t="s">
        <v>568</v>
      </c>
      <c r="J246" s="55" t="s">
        <v>111</v>
      </c>
      <c r="K246" s="54" t="s">
        <v>67</v>
      </c>
      <c r="L246" s="54" t="s">
        <v>132</v>
      </c>
      <c r="M246" s="54" t="s">
        <v>83</v>
      </c>
      <c r="N246" s="54" t="s">
        <v>84</v>
      </c>
      <c r="O246" s="54" t="s">
        <v>71</v>
      </c>
      <c r="P246" s="54" t="s">
        <v>1118</v>
      </c>
      <c r="Q246" s="3" t="s">
        <v>682</v>
      </c>
    </row>
    <row r="247" spans="1:20">
      <c r="A247" s="54" t="s">
        <v>86</v>
      </c>
      <c r="B247" s="54" t="s">
        <v>1119</v>
      </c>
      <c r="C247" s="54" t="s">
        <v>59</v>
      </c>
      <c r="D247" s="54" t="s">
        <v>60</v>
      </c>
      <c r="E247" s="54" t="s">
        <v>75</v>
      </c>
      <c r="F247" s="54" t="s">
        <v>182</v>
      </c>
      <c r="G247" s="7">
        <v>400</v>
      </c>
      <c r="H247" s="55" t="s">
        <v>117</v>
      </c>
      <c r="I247" s="12">
        <v>0.4</v>
      </c>
      <c r="J247" s="55" t="s">
        <v>111</v>
      </c>
      <c r="K247" s="55" t="s">
        <v>67</v>
      </c>
      <c r="L247" s="55" t="s">
        <v>132</v>
      </c>
      <c r="M247" s="55" t="s">
        <v>83</v>
      </c>
      <c r="N247" s="54" t="s">
        <v>84</v>
      </c>
      <c r="O247" s="54" t="s">
        <v>207</v>
      </c>
      <c r="P247" s="54" t="s">
        <v>1120</v>
      </c>
      <c r="Q247" s="3" t="s">
        <v>1121</v>
      </c>
      <c r="R247" s="3" t="s">
        <v>1122</v>
      </c>
      <c r="S247" s="3" t="s">
        <v>1123</v>
      </c>
      <c r="T247" s="8"/>
    </row>
    <row r="248" spans="1:20">
      <c r="A248" s="54" t="s">
        <v>86</v>
      </c>
      <c r="B248" s="54" t="s">
        <v>1124</v>
      </c>
      <c r="C248" s="54" t="s">
        <v>59</v>
      </c>
      <c r="D248" s="54" t="s">
        <v>74</v>
      </c>
      <c r="E248" s="54" t="s">
        <v>75</v>
      </c>
      <c r="F248" s="54" t="s">
        <v>194</v>
      </c>
      <c r="G248" s="7">
        <v>400</v>
      </c>
      <c r="H248" s="54" t="s">
        <v>92</v>
      </c>
      <c r="I248" s="12" t="s">
        <v>236</v>
      </c>
      <c r="J248" s="55" t="s">
        <v>111</v>
      </c>
      <c r="K248" s="54" t="s">
        <v>67</v>
      </c>
      <c r="L248" s="54" t="s">
        <v>132</v>
      </c>
      <c r="M248" s="54" t="s">
        <v>83</v>
      </c>
      <c r="N248" s="54" t="s">
        <v>84</v>
      </c>
      <c r="O248" s="54" t="s">
        <v>207</v>
      </c>
      <c r="P248" s="54" t="s">
        <v>1125</v>
      </c>
      <c r="Q248" s="8" t="s">
        <v>1126</v>
      </c>
      <c r="R248" s="8" t="s">
        <v>1127</v>
      </c>
      <c r="S248" s="8" t="s">
        <v>1128</v>
      </c>
    </row>
    <row r="249" spans="1:20">
      <c r="A249" s="149" t="s">
        <v>57</v>
      </c>
      <c r="B249" s="149" t="s">
        <v>1129</v>
      </c>
      <c r="C249" s="54" t="s">
        <v>59</v>
      </c>
      <c r="D249" s="54" t="s">
        <v>74</v>
      </c>
      <c r="E249" s="54" t="s">
        <v>75</v>
      </c>
      <c r="F249" s="149" t="s">
        <v>170</v>
      </c>
      <c r="G249" s="7">
        <v>300</v>
      </c>
      <c r="H249" s="55" t="s">
        <v>130</v>
      </c>
      <c r="I249" s="12" t="s">
        <v>568</v>
      </c>
      <c r="J249" s="55" t="s">
        <v>111</v>
      </c>
      <c r="K249" s="54" t="s">
        <v>67</v>
      </c>
      <c r="L249" s="54" t="s">
        <v>132</v>
      </c>
      <c r="M249" s="54" t="s">
        <v>83</v>
      </c>
      <c r="N249" s="54" t="s">
        <v>84</v>
      </c>
      <c r="O249" s="54" t="s">
        <v>71</v>
      </c>
      <c r="P249" s="54"/>
      <c r="Q249" t="s">
        <v>1130</v>
      </c>
      <c r="R249" s="3" t="s">
        <v>1131</v>
      </c>
    </row>
    <row r="250" spans="1:20">
      <c r="A250" s="149" t="s">
        <v>86</v>
      </c>
      <c r="B250" s="149" t="s">
        <v>1132</v>
      </c>
      <c r="C250" s="54" t="s">
        <v>59</v>
      </c>
      <c r="D250" s="54" t="s">
        <v>150</v>
      </c>
      <c r="E250" s="54" t="s">
        <v>89</v>
      </c>
      <c r="F250" s="149" t="s">
        <v>136</v>
      </c>
      <c r="G250" s="7" t="s">
        <v>65</v>
      </c>
      <c r="H250" s="54" t="s">
        <v>65</v>
      </c>
      <c r="I250" t="s">
        <v>65</v>
      </c>
      <c r="J250" s="55" t="s">
        <v>66</v>
      </c>
      <c r="K250" s="54" t="s">
        <v>95</v>
      </c>
      <c r="L250" s="54" t="s">
        <v>96</v>
      </c>
      <c r="M250" s="54" t="s">
        <v>69</v>
      </c>
      <c r="N250" s="54" t="s">
        <v>106</v>
      </c>
      <c r="O250" s="54" t="s">
        <v>207</v>
      </c>
      <c r="P250" s="54" t="s">
        <v>1133</v>
      </c>
      <c r="Q250" s="3" t="s">
        <v>1134</v>
      </c>
      <c r="R250" s="3" t="s">
        <v>1135</v>
      </c>
    </row>
    <row r="251" spans="1:20">
      <c r="A251" s="54" t="s">
        <v>57</v>
      </c>
      <c r="B251" s="54" t="s">
        <v>1136</v>
      </c>
      <c r="C251" s="54" t="s">
        <v>59</v>
      </c>
      <c r="D251" s="54" t="s">
        <v>74</v>
      </c>
      <c r="E251" s="54" t="s">
        <v>75</v>
      </c>
      <c r="F251" s="54" t="s">
        <v>182</v>
      </c>
      <c r="G251" s="7">
        <v>250</v>
      </c>
      <c r="H251" s="55" t="s">
        <v>123</v>
      </c>
      <c r="I251" s="12" t="s">
        <v>236</v>
      </c>
      <c r="J251" s="55" t="s">
        <v>111</v>
      </c>
      <c r="K251" s="54" t="s">
        <v>67</v>
      </c>
      <c r="L251" s="54" t="s">
        <v>132</v>
      </c>
      <c r="M251" s="54" t="s">
        <v>83</v>
      </c>
      <c r="N251" s="54" t="s">
        <v>84</v>
      </c>
      <c r="O251" s="54" t="s">
        <v>71</v>
      </c>
      <c r="P251" s="54"/>
      <c r="Q251" s="3" t="s">
        <v>1137</v>
      </c>
      <c r="R251" s="3" t="s">
        <v>1138</v>
      </c>
      <c r="S251" s="8"/>
      <c r="T251" s="8"/>
    </row>
    <row r="252" spans="1:20">
      <c r="A252" s="149" t="s">
        <v>86</v>
      </c>
      <c r="B252" s="149" t="s">
        <v>1139</v>
      </c>
      <c r="C252" s="54" t="s">
        <v>59</v>
      </c>
      <c r="D252" s="54" t="s">
        <v>60</v>
      </c>
      <c r="E252" s="54" t="s">
        <v>100</v>
      </c>
      <c r="F252" s="149" t="s">
        <v>179</v>
      </c>
      <c r="G252" s="39">
        <v>0.75</v>
      </c>
      <c r="H252" s="55" t="s">
        <v>64</v>
      </c>
      <c r="I252" s="12">
        <v>0.25</v>
      </c>
      <c r="J252" s="55" t="s">
        <v>80</v>
      </c>
      <c r="K252" s="54" t="s">
        <v>67</v>
      </c>
      <c r="L252" s="54" t="s">
        <v>132</v>
      </c>
      <c r="M252" s="54" t="s">
        <v>69</v>
      </c>
      <c r="N252" s="54" t="s">
        <v>144</v>
      </c>
      <c r="O252" s="54" t="s">
        <v>207</v>
      </c>
      <c r="P252" s="54" t="s">
        <v>1140</v>
      </c>
      <c r="Q252" s="3" t="s">
        <v>1141</v>
      </c>
      <c r="R252" s="3" t="s">
        <v>1142</v>
      </c>
      <c r="S252" s="3" t="s">
        <v>1143</v>
      </c>
    </row>
    <row r="253" spans="1:20">
      <c r="A253" s="54" t="s">
        <v>57</v>
      </c>
      <c r="B253" s="54" t="s">
        <v>452</v>
      </c>
      <c r="C253" s="54" t="s">
        <v>59</v>
      </c>
      <c r="D253" s="54" t="s">
        <v>74</v>
      </c>
      <c r="E253" s="54" t="s">
        <v>75</v>
      </c>
      <c r="F253" s="54" t="s">
        <v>169</v>
      </c>
      <c r="G253" s="7">
        <v>250</v>
      </c>
      <c r="H253" s="55" t="s">
        <v>92</v>
      </c>
      <c r="I253" s="7" t="s">
        <v>236</v>
      </c>
      <c r="J253" s="55" t="s">
        <v>103</v>
      </c>
      <c r="K253" s="54" t="s">
        <v>67</v>
      </c>
      <c r="L253" s="54" t="s">
        <v>132</v>
      </c>
      <c r="M253" s="54" t="s">
        <v>83</v>
      </c>
      <c r="N253" s="54" t="s">
        <v>84</v>
      </c>
      <c r="O253" s="54" t="s">
        <v>71</v>
      </c>
      <c r="P253" s="54" t="s">
        <v>449</v>
      </c>
      <c r="Q253" s="3" t="s">
        <v>1144</v>
      </c>
      <c r="R253" s="3"/>
    </row>
    <row r="254" spans="1:20">
      <c r="A254" s="149" t="s">
        <v>86</v>
      </c>
      <c r="B254" s="149" t="s">
        <v>1145</v>
      </c>
      <c r="C254" s="54" t="s">
        <v>59</v>
      </c>
      <c r="D254" s="54" t="s">
        <v>150</v>
      </c>
      <c r="E254" s="54" t="s">
        <v>89</v>
      </c>
      <c r="F254" s="149" t="s">
        <v>129</v>
      </c>
      <c r="G254" s="7" t="s">
        <v>65</v>
      </c>
      <c r="H254" s="54" t="s">
        <v>65</v>
      </c>
      <c r="I254" t="s">
        <v>65</v>
      </c>
      <c r="J254" s="55" t="s">
        <v>66</v>
      </c>
      <c r="K254" s="54" t="s">
        <v>95</v>
      </c>
      <c r="L254" s="54" t="s">
        <v>132</v>
      </c>
      <c r="M254" s="54" t="s">
        <v>83</v>
      </c>
      <c r="N254" s="54" t="s">
        <v>97</v>
      </c>
      <c r="O254" s="54" t="s">
        <v>207</v>
      </c>
      <c r="P254" s="54" t="s">
        <v>1146</v>
      </c>
      <c r="Q254" t="s">
        <v>1147</v>
      </c>
      <c r="R254" s="3" t="s">
        <v>1148</v>
      </c>
    </row>
    <row r="255" spans="1:20">
      <c r="A255" s="54" t="s">
        <v>57</v>
      </c>
      <c r="B255" s="54" t="s">
        <v>1149</v>
      </c>
      <c r="C255" s="54" t="s">
        <v>59</v>
      </c>
      <c r="D255" s="54" t="s">
        <v>74</v>
      </c>
      <c r="E255" s="54" t="s">
        <v>75</v>
      </c>
      <c r="F255" s="54" t="s">
        <v>159</v>
      </c>
      <c r="G255" s="7">
        <v>250</v>
      </c>
      <c r="H255" s="55" t="s">
        <v>102</v>
      </c>
      <c r="I255" s="12">
        <v>1</v>
      </c>
      <c r="J255" s="55" t="s">
        <v>111</v>
      </c>
      <c r="K255" s="54" t="s">
        <v>67</v>
      </c>
      <c r="L255" s="54" t="s">
        <v>132</v>
      </c>
      <c r="M255" s="54" t="s">
        <v>83</v>
      </c>
      <c r="N255" s="54" t="s">
        <v>84</v>
      </c>
      <c r="O255" s="54" t="s">
        <v>71</v>
      </c>
      <c r="P255" s="54" t="s">
        <v>1150</v>
      </c>
      <c r="Q255" s="3" t="s">
        <v>1151</v>
      </c>
      <c r="R255" s="8" t="s">
        <v>1152</v>
      </c>
      <c r="S255" s="8"/>
      <c r="T255" s="8"/>
    </row>
    <row r="256" spans="1:20">
      <c r="A256" s="149" t="s">
        <v>86</v>
      </c>
      <c r="B256" s="149" t="s">
        <v>1153</v>
      </c>
      <c r="C256" s="54" t="s">
        <v>73</v>
      </c>
      <c r="D256" s="54" t="s">
        <v>150</v>
      </c>
      <c r="E256" s="54" t="s">
        <v>89</v>
      </c>
      <c r="F256" s="149" t="s">
        <v>101</v>
      </c>
      <c r="G256" s="7" t="s">
        <v>65</v>
      </c>
      <c r="H256" s="54" t="s">
        <v>65</v>
      </c>
      <c r="I256" t="s">
        <v>65</v>
      </c>
      <c r="J256" s="55" t="s">
        <v>124</v>
      </c>
      <c r="K256" s="54" t="s">
        <v>67</v>
      </c>
      <c r="L256" s="54" t="s">
        <v>132</v>
      </c>
      <c r="M256" s="54" t="s">
        <v>83</v>
      </c>
      <c r="N256" s="54" t="s">
        <v>113</v>
      </c>
      <c r="O256" s="54" t="s">
        <v>207</v>
      </c>
      <c r="P256" s="54" t="s">
        <v>1154</v>
      </c>
      <c r="Q256" t="s">
        <v>1155</v>
      </c>
      <c r="R256" s="3" t="s">
        <v>1156</v>
      </c>
    </row>
    <row r="257" spans="1:20">
      <c r="A257" s="149" t="s">
        <v>57</v>
      </c>
      <c r="B257" s="149" t="s">
        <v>1157</v>
      </c>
      <c r="C257" s="54" t="s">
        <v>59</v>
      </c>
      <c r="D257" s="54" t="s">
        <v>139</v>
      </c>
      <c r="E257" s="54" t="s">
        <v>75</v>
      </c>
      <c r="F257" s="149" t="s">
        <v>159</v>
      </c>
      <c r="G257" s="7">
        <v>250</v>
      </c>
      <c r="H257" s="55" t="s">
        <v>102</v>
      </c>
      <c r="I257" s="158" t="s">
        <v>568</v>
      </c>
      <c r="J257" s="55" t="s">
        <v>111</v>
      </c>
      <c r="K257" s="54" t="s">
        <v>67</v>
      </c>
      <c r="L257" s="54" t="s">
        <v>132</v>
      </c>
      <c r="M257" s="54" t="s">
        <v>83</v>
      </c>
      <c r="N257" s="54" t="s">
        <v>84</v>
      </c>
      <c r="O257" s="54" t="s">
        <v>71</v>
      </c>
      <c r="P257" s="54"/>
      <c r="Q257" s="3" t="s">
        <v>1152</v>
      </c>
      <c r="R257" s="3" t="s">
        <v>1158</v>
      </c>
    </row>
    <row r="258" spans="1:20">
      <c r="A258" s="149" t="s">
        <v>86</v>
      </c>
      <c r="B258" s="149" t="s">
        <v>1159</v>
      </c>
      <c r="C258" s="54" t="s">
        <v>87</v>
      </c>
      <c r="D258" s="54" t="s">
        <v>150</v>
      </c>
      <c r="E258" s="54" t="s">
        <v>89</v>
      </c>
      <c r="F258" s="149" t="s">
        <v>109</v>
      </c>
      <c r="G258" s="7" t="s">
        <v>65</v>
      </c>
      <c r="H258" s="54" t="s">
        <v>65</v>
      </c>
      <c r="I258" t="s">
        <v>65</v>
      </c>
      <c r="J258" s="154" t="s">
        <v>66</v>
      </c>
      <c r="K258" s="154" t="s">
        <v>67</v>
      </c>
      <c r="L258" s="154" t="s">
        <v>132</v>
      </c>
      <c r="M258" s="54" t="s">
        <v>83</v>
      </c>
      <c r="N258" s="54" t="s">
        <v>70</v>
      </c>
      <c r="O258" s="54" t="s">
        <v>71</v>
      </c>
      <c r="P258" s="54"/>
      <c r="Q258" s="8" t="s">
        <v>1160</v>
      </c>
      <c r="R258" s="3" t="s">
        <v>1161</v>
      </c>
      <c r="S258" s="3" t="s">
        <v>1162</v>
      </c>
    </row>
    <row r="259" spans="1:20">
      <c r="A259" s="149" t="s">
        <v>86</v>
      </c>
      <c r="B259" s="149" t="s">
        <v>1163</v>
      </c>
      <c r="C259" s="54" t="s">
        <v>59</v>
      </c>
      <c r="D259" s="54" t="s">
        <v>150</v>
      </c>
      <c r="E259" s="54" t="s">
        <v>89</v>
      </c>
      <c r="F259" s="149" t="s">
        <v>175</v>
      </c>
      <c r="G259" s="7" t="s">
        <v>65</v>
      </c>
      <c r="H259" s="54" t="s">
        <v>65</v>
      </c>
      <c r="I259" t="s">
        <v>65</v>
      </c>
      <c r="J259" s="55" t="s">
        <v>66</v>
      </c>
      <c r="K259" s="54" t="s">
        <v>95</v>
      </c>
      <c r="L259" s="54" t="s">
        <v>105</v>
      </c>
      <c r="M259" s="54" t="s">
        <v>83</v>
      </c>
      <c r="N259" s="54" t="s">
        <v>106</v>
      </c>
      <c r="O259" s="54" t="s">
        <v>207</v>
      </c>
      <c r="P259" s="54" t="s">
        <v>1164</v>
      </c>
      <c r="Q259" s="8" t="s">
        <v>1165</v>
      </c>
      <c r="R259" s="3" t="s">
        <v>1166</v>
      </c>
      <c r="S259" s="3" t="s">
        <v>1167</v>
      </c>
    </row>
    <row r="260" spans="1:20">
      <c r="A260" s="149" t="s">
        <v>57</v>
      </c>
      <c r="B260" s="149" t="s">
        <v>1168</v>
      </c>
      <c r="C260" s="54" t="s">
        <v>59</v>
      </c>
      <c r="D260" s="54" t="s">
        <v>74</v>
      </c>
      <c r="E260" s="54" t="s">
        <v>75</v>
      </c>
      <c r="F260" s="149" t="s">
        <v>180</v>
      </c>
      <c r="G260" s="7">
        <v>250</v>
      </c>
      <c r="H260" s="55" t="s">
        <v>117</v>
      </c>
      <c r="I260" s="156" t="s">
        <v>568</v>
      </c>
      <c r="J260" s="55" t="s">
        <v>111</v>
      </c>
      <c r="K260" s="54" t="s">
        <v>67</v>
      </c>
      <c r="L260" s="54" t="s">
        <v>132</v>
      </c>
      <c r="M260" s="54" t="s">
        <v>83</v>
      </c>
      <c r="N260" s="54" t="s">
        <v>84</v>
      </c>
      <c r="O260" s="54" t="s">
        <v>71</v>
      </c>
      <c r="P260" s="54" t="s">
        <v>1169</v>
      </c>
      <c r="Q260" s="8" t="s">
        <v>1170</v>
      </c>
    </row>
    <row r="261" spans="1:20">
      <c r="A261" s="54" t="s">
        <v>57</v>
      </c>
      <c r="B261" s="54" t="s">
        <v>1171</v>
      </c>
      <c r="C261" s="54" t="s">
        <v>59</v>
      </c>
      <c r="D261" s="54" t="s">
        <v>74</v>
      </c>
      <c r="E261" s="54" t="s">
        <v>75</v>
      </c>
      <c r="F261" s="54" t="s">
        <v>181</v>
      </c>
      <c r="G261" s="2">
        <v>200</v>
      </c>
      <c r="H261" s="55" t="s">
        <v>64</v>
      </c>
      <c r="I261" s="12" t="s">
        <v>236</v>
      </c>
      <c r="J261" s="55" t="s">
        <v>111</v>
      </c>
      <c r="K261" s="54" t="s">
        <v>67</v>
      </c>
      <c r="L261" s="54" t="s">
        <v>132</v>
      </c>
      <c r="M261" s="54" t="s">
        <v>83</v>
      </c>
      <c r="N261" s="54" t="s">
        <v>70</v>
      </c>
      <c r="O261" s="54" t="s">
        <v>71</v>
      </c>
      <c r="P261" s="54" t="s">
        <v>1172</v>
      </c>
      <c r="Q261" s="8" t="s">
        <v>1173</v>
      </c>
      <c r="R261" s="8" t="s">
        <v>1174</v>
      </c>
      <c r="S261" s="8"/>
      <c r="T261" s="8"/>
    </row>
    <row r="262" spans="1:20">
      <c r="A262" s="149" t="s">
        <v>57</v>
      </c>
      <c r="B262" s="149" t="s">
        <v>1175</v>
      </c>
      <c r="C262" s="54" t="s">
        <v>59</v>
      </c>
      <c r="D262" s="54" t="s">
        <v>99</v>
      </c>
      <c r="E262" s="54" t="s">
        <v>75</v>
      </c>
      <c r="F262" s="149" t="s">
        <v>159</v>
      </c>
      <c r="G262" s="7">
        <v>20</v>
      </c>
      <c r="H262" s="55" t="s">
        <v>1176</v>
      </c>
      <c r="I262" s="12" t="s">
        <v>568</v>
      </c>
      <c r="J262" s="55" t="s">
        <v>111</v>
      </c>
      <c r="K262" s="54" t="s">
        <v>67</v>
      </c>
      <c r="L262" s="54" t="s">
        <v>132</v>
      </c>
      <c r="M262" s="54" t="s">
        <v>83</v>
      </c>
      <c r="N262" s="54" t="s">
        <v>84</v>
      </c>
      <c r="O262" s="54" t="s">
        <v>71</v>
      </c>
      <c r="P262" s="54"/>
      <c r="Q262" s="3" t="s">
        <v>1177</v>
      </c>
    </row>
    <row r="263" spans="1:20">
      <c r="A263" s="149" t="s">
        <v>57</v>
      </c>
      <c r="B263" s="149" t="s">
        <v>1178</v>
      </c>
      <c r="C263" s="54" t="s">
        <v>87</v>
      </c>
      <c r="D263" s="54" t="s">
        <v>139</v>
      </c>
      <c r="E263" s="54" t="s">
        <v>75</v>
      </c>
      <c r="F263" s="149" t="s">
        <v>122</v>
      </c>
      <c r="G263" s="7">
        <v>8</v>
      </c>
      <c r="H263" s="55" t="s">
        <v>152</v>
      </c>
      <c r="I263" s="12" t="s">
        <v>568</v>
      </c>
      <c r="J263" s="55" t="s">
        <v>111</v>
      </c>
      <c r="K263" s="54" t="s">
        <v>67</v>
      </c>
      <c r="L263" s="54" t="s">
        <v>132</v>
      </c>
      <c r="M263" s="54" t="s">
        <v>83</v>
      </c>
      <c r="N263" s="54" t="s">
        <v>126</v>
      </c>
      <c r="O263" s="54" t="s">
        <v>71</v>
      </c>
      <c r="P263" s="54" t="s">
        <v>1179</v>
      </c>
      <c r="Q263" s="8" t="s">
        <v>1180</v>
      </c>
    </row>
    <row r="264" spans="1:20">
      <c r="A264" s="149" t="s">
        <v>86</v>
      </c>
      <c r="B264" s="149" t="s">
        <v>1181</v>
      </c>
      <c r="C264" s="54" t="s">
        <v>59</v>
      </c>
      <c r="D264" s="54" t="s">
        <v>60</v>
      </c>
      <c r="E264" s="54" t="s">
        <v>100</v>
      </c>
      <c r="F264" s="149" t="s">
        <v>136</v>
      </c>
      <c r="G264" s="7" t="s">
        <v>65</v>
      </c>
      <c r="H264" s="54" t="s">
        <v>65</v>
      </c>
      <c r="I264" t="s">
        <v>65</v>
      </c>
      <c r="J264" s="55" t="s">
        <v>111</v>
      </c>
      <c r="K264" s="54" t="s">
        <v>95</v>
      </c>
      <c r="L264" s="54" t="s">
        <v>105</v>
      </c>
      <c r="M264" s="54" t="s">
        <v>69</v>
      </c>
      <c r="N264" s="54" t="s">
        <v>97</v>
      </c>
      <c r="O264" s="54" t="s">
        <v>207</v>
      </c>
      <c r="P264" s="54" t="s">
        <v>1182</v>
      </c>
      <c r="Q264" s="8" t="s">
        <v>486</v>
      </c>
    </row>
    <row r="265" spans="1:20">
      <c r="A265" s="149" t="s">
        <v>72</v>
      </c>
      <c r="B265" s="149" t="s">
        <v>1183</v>
      </c>
      <c r="C265" s="54" t="s">
        <v>59</v>
      </c>
      <c r="D265" s="54" t="s">
        <v>60</v>
      </c>
      <c r="E265" s="54" t="s">
        <v>89</v>
      </c>
      <c r="F265" s="149" t="s">
        <v>167</v>
      </c>
      <c r="G265" s="7">
        <v>125000</v>
      </c>
      <c r="H265" s="55" t="s">
        <v>137</v>
      </c>
      <c r="I265" s="12" t="s">
        <v>568</v>
      </c>
      <c r="J265" s="55" t="s">
        <v>111</v>
      </c>
      <c r="K265" s="54" t="s">
        <v>67</v>
      </c>
      <c r="L265" s="54" t="s">
        <v>132</v>
      </c>
      <c r="M265" s="54" t="s">
        <v>83</v>
      </c>
      <c r="N265" s="54" t="s">
        <v>133</v>
      </c>
      <c r="O265" s="54" t="s">
        <v>71</v>
      </c>
      <c r="P265" s="54" t="s">
        <v>1184</v>
      </c>
      <c r="Q265" s="3" t="s">
        <v>1185</v>
      </c>
    </row>
    <row r="266" spans="1:20">
      <c r="A266" s="149" t="s">
        <v>57</v>
      </c>
      <c r="B266" s="149" t="s">
        <v>1186</v>
      </c>
      <c r="C266" s="54" t="s">
        <v>59</v>
      </c>
      <c r="D266" s="54" t="s">
        <v>99</v>
      </c>
      <c r="E266" s="54" t="s">
        <v>61</v>
      </c>
      <c r="F266" s="149" t="s">
        <v>61</v>
      </c>
      <c r="G266" s="7">
        <v>40000</v>
      </c>
      <c r="H266" s="55" t="s">
        <v>64</v>
      </c>
      <c r="I266" s="12" t="s">
        <v>568</v>
      </c>
      <c r="J266" s="55" t="s">
        <v>80</v>
      </c>
      <c r="K266" s="54" t="s">
        <v>67</v>
      </c>
      <c r="L266" s="54" t="s">
        <v>132</v>
      </c>
      <c r="M266" s="54" t="s">
        <v>83</v>
      </c>
      <c r="N266" s="54" t="s">
        <v>70</v>
      </c>
      <c r="O266" s="54" t="s">
        <v>71</v>
      </c>
      <c r="P266" s="54" t="s">
        <v>1187</v>
      </c>
      <c r="Q266" s="8" t="s">
        <v>1188</v>
      </c>
      <c r="R266" s="3" t="s">
        <v>1189</v>
      </c>
      <c r="S266" s="3" t="s">
        <v>1190</v>
      </c>
    </row>
    <row r="267" spans="1:20">
      <c r="A267" s="149" t="s">
        <v>57</v>
      </c>
      <c r="B267" s="149" t="s">
        <v>1191</v>
      </c>
      <c r="C267" s="54" t="s">
        <v>59</v>
      </c>
      <c r="D267" s="54" t="s">
        <v>74</v>
      </c>
      <c r="E267" s="54" t="s">
        <v>89</v>
      </c>
      <c r="F267" s="149" t="s">
        <v>168</v>
      </c>
      <c r="G267" s="7" t="s">
        <v>65</v>
      </c>
      <c r="H267" s="54" t="s">
        <v>65</v>
      </c>
      <c r="I267" t="s">
        <v>65</v>
      </c>
      <c r="J267" s="55" t="s">
        <v>111</v>
      </c>
      <c r="K267" s="54" t="s">
        <v>67</v>
      </c>
      <c r="L267" s="54" t="s">
        <v>132</v>
      </c>
      <c r="M267" s="54" t="s">
        <v>83</v>
      </c>
      <c r="N267" s="54" t="s">
        <v>84</v>
      </c>
      <c r="O267" s="54" t="s">
        <v>71</v>
      </c>
      <c r="P267" s="54" t="s">
        <v>1192</v>
      </c>
      <c r="Q267" s="8" t="s">
        <v>1193</v>
      </c>
    </row>
    <row r="268" spans="1:20">
      <c r="A268" s="54" t="s">
        <v>57</v>
      </c>
      <c r="B268" s="54" t="s">
        <v>1194</v>
      </c>
      <c r="C268" s="54" t="s">
        <v>87</v>
      </c>
      <c r="D268" s="54" t="s">
        <v>139</v>
      </c>
      <c r="E268" s="54" t="s">
        <v>75</v>
      </c>
      <c r="F268" s="54" t="s">
        <v>154</v>
      </c>
      <c r="G268" s="7">
        <v>5</v>
      </c>
      <c r="H268" s="55" t="s">
        <v>1176</v>
      </c>
      <c r="I268" s="12" t="s">
        <v>568</v>
      </c>
      <c r="J268" s="55" t="s">
        <v>111</v>
      </c>
      <c r="K268" s="54" t="s">
        <v>67</v>
      </c>
      <c r="L268" s="54" t="s">
        <v>132</v>
      </c>
      <c r="M268" s="54" t="s">
        <v>83</v>
      </c>
      <c r="N268" s="54" t="s">
        <v>126</v>
      </c>
      <c r="O268" s="54" t="s">
        <v>71</v>
      </c>
      <c r="P268" s="54" t="s">
        <v>1195</v>
      </c>
      <c r="Q268" s="8" t="s">
        <v>1196</v>
      </c>
      <c r="R268" s="8"/>
      <c r="S268" s="8"/>
      <c r="T268" s="8"/>
    </row>
    <row r="269" spans="1:20">
      <c r="A269" s="149" t="s">
        <v>86</v>
      </c>
      <c r="B269" s="149" t="s">
        <v>1197</v>
      </c>
      <c r="C269" s="54" t="s">
        <v>59</v>
      </c>
      <c r="D269" s="54" t="s">
        <v>60</v>
      </c>
      <c r="E269" s="54" t="s">
        <v>61</v>
      </c>
      <c r="F269" s="149" t="s">
        <v>61</v>
      </c>
      <c r="G269" s="161">
        <v>1</v>
      </c>
      <c r="H269" s="55" t="s">
        <v>137</v>
      </c>
      <c r="I269" s="12" t="s">
        <v>568</v>
      </c>
      <c r="J269" s="55" t="s">
        <v>80</v>
      </c>
      <c r="K269" s="54" t="s">
        <v>104</v>
      </c>
      <c r="L269" s="54" t="s">
        <v>68</v>
      </c>
      <c r="M269" s="54" t="s">
        <v>83</v>
      </c>
      <c r="N269" s="54" t="s">
        <v>133</v>
      </c>
      <c r="O269" s="54" t="s">
        <v>207</v>
      </c>
      <c r="P269" s="54" t="s">
        <v>1198</v>
      </c>
      <c r="Q269" s="8" t="s">
        <v>1199</v>
      </c>
      <c r="R269" s="3" t="s">
        <v>1200</v>
      </c>
    </row>
    <row r="270" spans="1:20">
      <c r="A270" s="54" t="s">
        <v>57</v>
      </c>
      <c r="B270" s="54" t="s">
        <v>1201</v>
      </c>
      <c r="C270" s="54" t="s">
        <v>87</v>
      </c>
      <c r="D270" s="54" t="s">
        <v>139</v>
      </c>
      <c r="E270" s="54" t="s">
        <v>75</v>
      </c>
      <c r="F270" s="54" t="s">
        <v>159</v>
      </c>
      <c r="G270" s="40">
        <v>2.5</v>
      </c>
      <c r="H270" s="55" t="s">
        <v>110</v>
      </c>
      <c r="I270" t="s">
        <v>65</v>
      </c>
      <c r="J270" s="55" t="s">
        <v>111</v>
      </c>
      <c r="K270" s="54" t="s">
        <v>67</v>
      </c>
      <c r="L270" s="54" t="s">
        <v>132</v>
      </c>
      <c r="M270" s="54" t="s">
        <v>83</v>
      </c>
      <c r="N270" s="54" t="s">
        <v>126</v>
      </c>
      <c r="O270" s="54" t="s">
        <v>71</v>
      </c>
      <c r="P270" s="54"/>
      <c r="Q270" s="8" t="s">
        <v>1202</v>
      </c>
      <c r="R270" s="8" t="s">
        <v>1203</v>
      </c>
      <c r="S270" s="8"/>
      <c r="T270" s="8"/>
    </row>
    <row r="271" spans="1:20">
      <c r="A271" s="54" t="s">
        <v>57</v>
      </c>
      <c r="B271" s="54" t="s">
        <v>1204</v>
      </c>
      <c r="C271" s="54" t="s">
        <v>59</v>
      </c>
      <c r="D271" s="54" t="s">
        <v>74</v>
      </c>
      <c r="E271" s="54" t="s">
        <v>75</v>
      </c>
      <c r="F271" s="54" t="s">
        <v>166</v>
      </c>
      <c r="G271" s="10">
        <v>1</v>
      </c>
      <c r="H271" s="55" t="s">
        <v>123</v>
      </c>
      <c r="I271" s="12" t="s">
        <v>236</v>
      </c>
      <c r="J271" s="55" t="s">
        <v>111</v>
      </c>
      <c r="K271" s="54" t="s">
        <v>104</v>
      </c>
      <c r="L271" s="54" t="s">
        <v>118</v>
      </c>
      <c r="M271" s="54" t="s">
        <v>83</v>
      </c>
      <c r="N271" s="54" t="s">
        <v>97</v>
      </c>
      <c r="O271" s="54" t="s">
        <v>71</v>
      </c>
      <c r="P271" s="54"/>
      <c r="Q271" s="8" t="s">
        <v>1205</v>
      </c>
      <c r="R271" s="8" t="s">
        <v>1206</v>
      </c>
      <c r="S271" s="8"/>
      <c r="T271" s="8"/>
    </row>
    <row r="272" spans="1:20">
      <c r="A272" s="54" t="s">
        <v>86</v>
      </c>
      <c r="B272" s="54" t="s">
        <v>1207</v>
      </c>
      <c r="C272" s="54" t="s">
        <v>59</v>
      </c>
      <c r="D272" s="54" t="s">
        <v>60</v>
      </c>
      <c r="E272" s="54" t="s">
        <v>75</v>
      </c>
      <c r="F272" s="54" t="s">
        <v>192</v>
      </c>
      <c r="G272" s="39">
        <v>1</v>
      </c>
      <c r="H272" s="55" t="s">
        <v>92</v>
      </c>
      <c r="I272" s="7" t="s">
        <v>236</v>
      </c>
      <c r="J272" s="55" t="s">
        <v>111</v>
      </c>
      <c r="K272" s="54" t="s">
        <v>95</v>
      </c>
      <c r="L272" s="54" t="s">
        <v>96</v>
      </c>
      <c r="M272" s="54" t="s">
        <v>83</v>
      </c>
      <c r="N272" s="54" t="s">
        <v>97</v>
      </c>
      <c r="O272" s="54" t="s">
        <v>207</v>
      </c>
      <c r="P272" s="54" t="s">
        <v>1208</v>
      </c>
      <c r="Q272" s="8" t="s">
        <v>1209</v>
      </c>
      <c r="R272" s="8" t="s">
        <v>1210</v>
      </c>
      <c r="S272" s="8" t="s">
        <v>1211</v>
      </c>
    </row>
    <row r="273" spans="1:20">
      <c r="A273" s="54" t="s">
        <v>57</v>
      </c>
      <c r="B273" s="54" t="s">
        <v>1212</v>
      </c>
      <c r="C273" s="54" t="s">
        <v>87</v>
      </c>
      <c r="D273" s="54" t="s">
        <v>120</v>
      </c>
      <c r="E273" s="54" t="s">
        <v>75</v>
      </c>
      <c r="F273" s="54" t="s">
        <v>109</v>
      </c>
      <c r="G273" s="39">
        <v>1</v>
      </c>
      <c r="H273" s="57" t="s">
        <v>117</v>
      </c>
      <c r="I273" s="12" t="s">
        <v>65</v>
      </c>
      <c r="J273" s="55" t="s">
        <v>103</v>
      </c>
      <c r="K273" s="54" t="s">
        <v>67</v>
      </c>
      <c r="L273" s="54" t="s">
        <v>132</v>
      </c>
      <c r="M273" s="54" t="s">
        <v>83</v>
      </c>
      <c r="N273" s="54" t="s">
        <v>97</v>
      </c>
      <c r="O273" s="54" t="s">
        <v>71</v>
      </c>
      <c r="P273" s="54"/>
      <c r="Q273" s="8" t="s">
        <v>1213</v>
      </c>
      <c r="R273" s="3" t="s">
        <v>1214</v>
      </c>
      <c r="S273" s="8" t="s">
        <v>1215</v>
      </c>
      <c r="T273" s="8"/>
    </row>
    <row r="274" spans="1:20">
      <c r="A274" s="149" t="s">
        <v>86</v>
      </c>
      <c r="B274" s="149" t="s">
        <v>1216</v>
      </c>
      <c r="C274" s="54" t="s">
        <v>87</v>
      </c>
      <c r="D274" s="54" t="s">
        <v>150</v>
      </c>
      <c r="E274" s="54" t="s">
        <v>89</v>
      </c>
      <c r="F274" s="149" t="s">
        <v>166</v>
      </c>
      <c r="G274" s="7">
        <v>4500</v>
      </c>
      <c r="H274" s="55" t="s">
        <v>64</v>
      </c>
      <c r="I274" s="12" t="s">
        <v>568</v>
      </c>
      <c r="J274" s="55" t="s">
        <v>80</v>
      </c>
      <c r="K274" s="54" t="s">
        <v>104</v>
      </c>
      <c r="L274" s="54" t="s">
        <v>96</v>
      </c>
      <c r="M274" s="54" t="s">
        <v>83</v>
      </c>
      <c r="N274" s="54" t="s">
        <v>70</v>
      </c>
      <c r="O274" s="54" t="s">
        <v>71</v>
      </c>
      <c r="P274" s="54" t="s">
        <v>1217</v>
      </c>
      <c r="Q274" s="8" t="s">
        <v>1218</v>
      </c>
      <c r="R274" s="3" t="s">
        <v>1219</v>
      </c>
      <c r="S274" s="3" t="s">
        <v>1220</v>
      </c>
    </row>
    <row r="275" spans="1:20">
      <c r="A275" s="54" t="s">
        <v>86</v>
      </c>
      <c r="B275" s="54" t="s">
        <v>1221</v>
      </c>
      <c r="C275" s="54" t="s">
        <v>59</v>
      </c>
      <c r="D275" s="54" t="s">
        <v>74</v>
      </c>
      <c r="E275" s="54" t="s">
        <v>75</v>
      </c>
      <c r="F275" s="54" t="s">
        <v>184</v>
      </c>
      <c r="G275" s="39">
        <v>1</v>
      </c>
      <c r="H275" s="55" t="s">
        <v>92</v>
      </c>
      <c r="I275" s="12" t="s">
        <v>236</v>
      </c>
      <c r="J275" s="55" t="s">
        <v>111</v>
      </c>
      <c r="K275" s="54" t="s">
        <v>67</v>
      </c>
      <c r="L275" s="54" t="s">
        <v>132</v>
      </c>
      <c r="M275" s="54" t="s">
        <v>83</v>
      </c>
      <c r="N275" s="54" t="s">
        <v>97</v>
      </c>
      <c r="O275" s="54" t="s">
        <v>207</v>
      </c>
      <c r="P275" s="54"/>
      <c r="Q275" s="3" t="s">
        <v>1222</v>
      </c>
      <c r="R275" s="3" t="s">
        <v>1223</v>
      </c>
      <c r="S275" s="8" t="s">
        <v>1224</v>
      </c>
      <c r="T275" s="8"/>
    </row>
    <row r="276" spans="1:20">
      <c r="A276" s="54" t="s">
        <v>57</v>
      </c>
      <c r="B276" s="54" t="s">
        <v>1225</v>
      </c>
      <c r="C276" s="54" t="s">
        <v>59</v>
      </c>
      <c r="D276" s="54" t="s">
        <v>60</v>
      </c>
      <c r="E276" s="54" t="s">
        <v>75</v>
      </c>
      <c r="F276" s="54" t="s">
        <v>182</v>
      </c>
      <c r="G276" s="10">
        <v>1</v>
      </c>
      <c r="H276" s="55" t="s">
        <v>117</v>
      </c>
      <c r="I276" s="7" t="s">
        <v>236</v>
      </c>
      <c r="J276" s="55" t="s">
        <v>111</v>
      </c>
      <c r="K276" s="54" t="s">
        <v>95</v>
      </c>
      <c r="L276" s="54" t="s">
        <v>132</v>
      </c>
      <c r="M276" s="54" t="s">
        <v>83</v>
      </c>
      <c r="N276" s="54" t="s">
        <v>97</v>
      </c>
      <c r="O276" s="54" t="s">
        <v>71</v>
      </c>
      <c r="P276" s="54"/>
      <c r="Q276" s="3" t="s">
        <v>1210</v>
      </c>
      <c r="R276" s="3" t="s">
        <v>1226</v>
      </c>
      <c r="S276" s="3" t="s">
        <v>1227</v>
      </c>
      <c r="T276" s="8"/>
    </row>
    <row r="277" spans="1:20">
      <c r="A277" s="54" t="s">
        <v>57</v>
      </c>
      <c r="B277" s="54" t="s">
        <v>1228</v>
      </c>
      <c r="C277" s="54" t="s">
        <v>59</v>
      </c>
      <c r="D277" s="54" t="s">
        <v>88</v>
      </c>
      <c r="E277" s="54" t="s">
        <v>75</v>
      </c>
      <c r="F277" s="54" t="s">
        <v>147</v>
      </c>
      <c r="G277" s="39">
        <v>1</v>
      </c>
      <c r="H277" s="55" t="s">
        <v>123</v>
      </c>
      <c r="I277" s="12" t="s">
        <v>236</v>
      </c>
      <c r="J277" s="55" t="s">
        <v>111</v>
      </c>
      <c r="K277" s="54" t="s">
        <v>67</v>
      </c>
      <c r="L277" s="54" t="s">
        <v>132</v>
      </c>
      <c r="M277" s="54" t="s">
        <v>83</v>
      </c>
      <c r="N277" s="54" t="s">
        <v>84</v>
      </c>
      <c r="O277" s="54" t="s">
        <v>71</v>
      </c>
      <c r="P277" s="54"/>
      <c r="Q277" s="8" t="s">
        <v>1229</v>
      </c>
      <c r="R277" s="3" t="s">
        <v>1230</v>
      </c>
      <c r="S277" s="8"/>
      <c r="T277" s="8"/>
    </row>
    <row r="278" spans="1:20">
      <c r="A278" s="54" t="s">
        <v>57</v>
      </c>
      <c r="B278" s="54" t="s">
        <v>1231</v>
      </c>
      <c r="C278" s="54" t="s">
        <v>59</v>
      </c>
      <c r="D278" s="54" t="s">
        <v>74</v>
      </c>
      <c r="E278" s="54" t="s">
        <v>75</v>
      </c>
      <c r="F278" s="54" t="s">
        <v>177</v>
      </c>
      <c r="G278" s="39">
        <v>1</v>
      </c>
      <c r="H278" s="55" t="s">
        <v>123</v>
      </c>
      <c r="I278" s="7" t="s">
        <v>65</v>
      </c>
      <c r="J278" s="55" t="s">
        <v>111</v>
      </c>
      <c r="K278" s="54" t="s">
        <v>104</v>
      </c>
      <c r="L278" s="54" t="s">
        <v>118</v>
      </c>
      <c r="M278" s="54" t="s">
        <v>83</v>
      </c>
      <c r="N278" s="54" t="s">
        <v>113</v>
      </c>
      <c r="O278" s="54" t="s">
        <v>71</v>
      </c>
      <c r="P278" s="54" t="s">
        <v>1232</v>
      </c>
      <c r="Q278" s="3" t="s">
        <v>1233</v>
      </c>
      <c r="R278" s="8"/>
    </row>
    <row r="279" spans="1:20">
      <c r="A279" s="149" t="s">
        <v>57</v>
      </c>
      <c r="B279" s="149" t="s">
        <v>1234</v>
      </c>
      <c r="C279" s="54" t="s">
        <v>59</v>
      </c>
      <c r="D279" s="54" t="s">
        <v>99</v>
      </c>
      <c r="E279" s="54" t="s">
        <v>75</v>
      </c>
      <c r="F279" s="149" t="s">
        <v>165</v>
      </c>
      <c r="G279" s="39">
        <v>1</v>
      </c>
      <c r="H279" s="55" t="s">
        <v>92</v>
      </c>
      <c r="I279" s="12" t="s">
        <v>568</v>
      </c>
      <c r="J279" s="55" t="s">
        <v>111</v>
      </c>
      <c r="K279" s="54" t="s">
        <v>67</v>
      </c>
      <c r="L279" s="54" t="s">
        <v>132</v>
      </c>
      <c r="M279" s="54" t="s">
        <v>83</v>
      </c>
      <c r="N279" s="54" t="s">
        <v>84</v>
      </c>
      <c r="O279" s="54" t="s">
        <v>71</v>
      </c>
      <c r="P279" s="54" t="s">
        <v>1235</v>
      </c>
      <c r="Q279" s="3" t="s">
        <v>1236</v>
      </c>
      <c r="R279" s="3" t="s">
        <v>1237</v>
      </c>
      <c r="S279" s="3" t="s">
        <v>1238</v>
      </c>
    </row>
    <row r="280" spans="1:20">
      <c r="A280" s="149" t="s">
        <v>86</v>
      </c>
      <c r="B280" s="149" t="s">
        <v>1239</v>
      </c>
      <c r="C280" s="54" t="s">
        <v>87</v>
      </c>
      <c r="D280" s="54" t="s">
        <v>120</v>
      </c>
      <c r="E280" s="54" t="s">
        <v>75</v>
      </c>
      <c r="F280" s="149" t="s">
        <v>165</v>
      </c>
      <c r="G280" s="39">
        <v>1</v>
      </c>
      <c r="H280" s="55" t="s">
        <v>92</v>
      </c>
      <c r="I280" s="12" t="s">
        <v>65</v>
      </c>
      <c r="J280" s="55" t="s">
        <v>111</v>
      </c>
      <c r="K280" s="54" t="s">
        <v>67</v>
      </c>
      <c r="L280" s="54" t="s">
        <v>132</v>
      </c>
      <c r="M280" s="54" t="s">
        <v>83</v>
      </c>
      <c r="N280" s="54" t="s">
        <v>97</v>
      </c>
      <c r="O280" s="54" t="s">
        <v>71</v>
      </c>
      <c r="P280" s="164" t="s">
        <v>1240</v>
      </c>
      <c r="Q280" s="3" t="s">
        <v>1241</v>
      </c>
      <c r="R280" s="3" t="s">
        <v>1242</v>
      </c>
    </row>
    <row r="281" spans="1:20">
      <c r="A281" s="54" t="s">
        <v>57</v>
      </c>
      <c r="B281" s="54" t="s">
        <v>1243</v>
      </c>
      <c r="C281" s="54" t="s">
        <v>59</v>
      </c>
      <c r="D281" s="54" t="s">
        <v>74</v>
      </c>
      <c r="E281" s="54" t="s">
        <v>75</v>
      </c>
      <c r="F281" s="54" t="s">
        <v>172</v>
      </c>
      <c r="G281" s="39">
        <v>0.9</v>
      </c>
      <c r="H281" s="55" t="s">
        <v>117</v>
      </c>
      <c r="I281" s="39">
        <v>0.1</v>
      </c>
      <c r="J281" s="55" t="s">
        <v>111</v>
      </c>
      <c r="K281" s="54" t="s">
        <v>67</v>
      </c>
      <c r="L281" s="54" t="s">
        <v>132</v>
      </c>
      <c r="M281" s="54" t="s">
        <v>83</v>
      </c>
      <c r="N281" s="54" t="s">
        <v>97</v>
      </c>
      <c r="O281" s="54" t="s">
        <v>71</v>
      </c>
      <c r="P281" s="54" t="s">
        <v>1244</v>
      </c>
      <c r="Q281" s="3" t="s">
        <v>1245</v>
      </c>
      <c r="R281" s="3" t="s">
        <v>1246</v>
      </c>
    </row>
    <row r="282" spans="1:20">
      <c r="A282" s="54" t="s">
        <v>57</v>
      </c>
      <c r="B282" s="54" t="s">
        <v>1247</v>
      </c>
      <c r="C282" s="54" t="s">
        <v>59</v>
      </c>
      <c r="D282" s="54" t="s">
        <v>74</v>
      </c>
      <c r="E282" s="54" t="s">
        <v>75</v>
      </c>
      <c r="F282" s="54" t="s">
        <v>177</v>
      </c>
      <c r="G282" s="39">
        <v>0.9</v>
      </c>
      <c r="H282" s="55" t="s">
        <v>123</v>
      </c>
      <c r="I282" s="39">
        <v>0.1</v>
      </c>
      <c r="J282" s="55" t="s">
        <v>103</v>
      </c>
      <c r="K282" s="54" t="s">
        <v>81</v>
      </c>
      <c r="L282" s="54" t="s">
        <v>118</v>
      </c>
      <c r="M282" s="54" t="s">
        <v>83</v>
      </c>
      <c r="N282" s="54" t="s">
        <v>113</v>
      </c>
      <c r="O282" s="54" t="s">
        <v>71</v>
      </c>
      <c r="P282" s="54"/>
      <c r="Q282" s="3" t="s">
        <v>1248</v>
      </c>
      <c r="R282" s="8" t="s">
        <v>1249</v>
      </c>
    </row>
    <row r="283" spans="1:20">
      <c r="A283" s="54" t="s">
        <v>57</v>
      </c>
      <c r="B283" s="54" t="s">
        <v>1250</v>
      </c>
      <c r="C283" s="54" t="s">
        <v>59</v>
      </c>
      <c r="D283" s="54" t="s">
        <v>99</v>
      </c>
      <c r="E283" s="54" t="s">
        <v>75</v>
      </c>
      <c r="F283" s="54" t="s">
        <v>177</v>
      </c>
      <c r="G283" s="39">
        <v>1</v>
      </c>
      <c r="H283" s="54" t="s">
        <v>137</v>
      </c>
      <c r="I283" s="39" t="s">
        <v>65</v>
      </c>
      <c r="J283" s="55" t="s">
        <v>103</v>
      </c>
      <c r="K283" s="54" t="s">
        <v>104</v>
      </c>
      <c r="L283" s="54" t="s">
        <v>118</v>
      </c>
      <c r="M283" s="54" t="s">
        <v>83</v>
      </c>
      <c r="N283" s="54" t="s">
        <v>113</v>
      </c>
      <c r="O283" s="54" t="s">
        <v>71</v>
      </c>
      <c r="P283" s="54" t="s">
        <v>471</v>
      </c>
      <c r="Q283" s="8" t="s">
        <v>1251</v>
      </c>
      <c r="R283" s="3" t="s">
        <v>1252</v>
      </c>
      <c r="S283" s="3" t="s">
        <v>1253</v>
      </c>
    </row>
    <row r="284" spans="1:20">
      <c r="A284" s="149" t="s">
        <v>57</v>
      </c>
      <c r="B284" s="149" t="s">
        <v>1254</v>
      </c>
      <c r="C284" s="54" t="s">
        <v>59</v>
      </c>
      <c r="D284" s="54" t="s">
        <v>99</v>
      </c>
      <c r="E284" s="54" t="s">
        <v>75</v>
      </c>
      <c r="F284" s="149" t="s">
        <v>177</v>
      </c>
      <c r="G284" s="39">
        <v>0.9</v>
      </c>
      <c r="H284" s="55" t="s">
        <v>130</v>
      </c>
      <c r="I284" s="12">
        <v>0.1</v>
      </c>
      <c r="J284" s="55" t="s">
        <v>80</v>
      </c>
      <c r="K284" s="54" t="s">
        <v>67</v>
      </c>
      <c r="L284" s="54" t="s">
        <v>132</v>
      </c>
      <c r="M284" s="54" t="s">
        <v>83</v>
      </c>
      <c r="N284" s="54" t="s">
        <v>113</v>
      </c>
      <c r="O284" s="54" t="s">
        <v>71</v>
      </c>
      <c r="P284" s="54" t="s">
        <v>1255</v>
      </c>
      <c r="Q284" s="8" t="s">
        <v>1256</v>
      </c>
      <c r="R284" s="3" t="s">
        <v>1257</v>
      </c>
      <c r="S284" s="3"/>
    </row>
    <row r="285" spans="1:20">
      <c r="A285" s="54" t="s">
        <v>57</v>
      </c>
      <c r="B285" s="54" t="s">
        <v>1258</v>
      </c>
      <c r="C285" s="54" t="s">
        <v>59</v>
      </c>
      <c r="D285" s="54" t="s">
        <v>74</v>
      </c>
      <c r="E285" s="54" t="s">
        <v>75</v>
      </c>
      <c r="F285" s="54" t="s">
        <v>177</v>
      </c>
      <c r="G285" s="39">
        <v>0.9</v>
      </c>
      <c r="H285" s="55" t="s">
        <v>102</v>
      </c>
      <c r="I285" s="39">
        <v>0.1</v>
      </c>
      <c r="J285" s="55" t="s">
        <v>111</v>
      </c>
      <c r="K285" s="54" t="s">
        <v>104</v>
      </c>
      <c r="L285" s="54" t="s">
        <v>118</v>
      </c>
      <c r="M285" s="54" t="s">
        <v>83</v>
      </c>
      <c r="N285" s="54" t="s">
        <v>84</v>
      </c>
      <c r="O285" s="54" t="s">
        <v>71</v>
      </c>
      <c r="P285" s="54"/>
      <c r="Q285" s="3" t="s">
        <v>1259</v>
      </c>
      <c r="R285" s="8" t="s">
        <v>1260</v>
      </c>
      <c r="S285" s="3" t="s">
        <v>820</v>
      </c>
    </row>
    <row r="286" spans="1:20">
      <c r="A286" s="149" t="s">
        <v>57</v>
      </c>
      <c r="B286" s="149" t="s">
        <v>1261</v>
      </c>
      <c r="C286" s="54" t="s">
        <v>59</v>
      </c>
      <c r="D286" s="54" t="s">
        <v>60</v>
      </c>
      <c r="E286" s="54" t="s">
        <v>61</v>
      </c>
      <c r="F286" s="149" t="s">
        <v>185</v>
      </c>
      <c r="G286" s="39">
        <v>0.45</v>
      </c>
      <c r="H286" s="55" t="s">
        <v>64</v>
      </c>
      <c r="I286" s="12">
        <v>0.55000000000000004</v>
      </c>
      <c r="J286" s="55" t="s">
        <v>80</v>
      </c>
      <c r="K286" s="54" t="s">
        <v>95</v>
      </c>
      <c r="L286" s="54" t="s">
        <v>68</v>
      </c>
      <c r="M286" s="54" t="s">
        <v>69</v>
      </c>
      <c r="N286" s="54" t="s">
        <v>144</v>
      </c>
      <c r="O286" s="55" t="s">
        <v>85</v>
      </c>
      <c r="P286" s="54"/>
      <c r="Q286" s="3" t="s">
        <v>1262</v>
      </c>
      <c r="R286" s="3" t="s">
        <v>1263</v>
      </c>
    </row>
    <row r="287" spans="1:20">
      <c r="A287" s="149" t="s">
        <v>57</v>
      </c>
      <c r="B287" s="149" t="s">
        <v>335</v>
      </c>
      <c r="C287" s="54" t="s">
        <v>59</v>
      </c>
      <c r="D287" s="54" t="s">
        <v>60</v>
      </c>
      <c r="E287" s="54" t="s">
        <v>61</v>
      </c>
      <c r="F287" s="149" t="s">
        <v>183</v>
      </c>
      <c r="G287" s="12">
        <v>0.6</v>
      </c>
      <c r="H287" s="55" t="s">
        <v>64</v>
      </c>
      <c r="I287" s="12">
        <v>0.4</v>
      </c>
      <c r="J287" s="55" t="s">
        <v>80</v>
      </c>
      <c r="K287" s="54" t="s">
        <v>95</v>
      </c>
      <c r="L287" s="54" t="s">
        <v>125</v>
      </c>
      <c r="M287" s="54" t="s">
        <v>69</v>
      </c>
      <c r="N287" s="54" t="s">
        <v>144</v>
      </c>
      <c r="O287" s="54" t="s">
        <v>71</v>
      </c>
      <c r="P287" s="54" t="s">
        <v>1264</v>
      </c>
      <c r="Q287" s="3" t="s">
        <v>418</v>
      </c>
      <c r="R287" s="3" t="s">
        <v>1265</v>
      </c>
      <c r="S287" s="3" t="s">
        <v>1266</v>
      </c>
    </row>
    <row r="288" spans="1:20">
      <c r="A288" s="149" t="s">
        <v>57</v>
      </c>
      <c r="B288" s="149" t="s">
        <v>1267</v>
      </c>
      <c r="C288" s="54" t="s">
        <v>59</v>
      </c>
      <c r="D288" s="54" t="s">
        <v>60</v>
      </c>
      <c r="E288" s="54" t="s">
        <v>100</v>
      </c>
      <c r="F288" s="149" t="s">
        <v>183</v>
      </c>
      <c r="G288" s="39">
        <v>0.9</v>
      </c>
      <c r="H288" s="55" t="s">
        <v>117</v>
      </c>
      <c r="I288" s="12">
        <v>0.1</v>
      </c>
      <c r="J288" s="55" t="s">
        <v>80</v>
      </c>
      <c r="K288" s="54" t="s">
        <v>104</v>
      </c>
      <c r="L288" s="54" t="s">
        <v>96</v>
      </c>
      <c r="M288" s="54" t="s">
        <v>69</v>
      </c>
      <c r="N288" s="54" t="s">
        <v>106</v>
      </c>
      <c r="O288" s="54" t="s">
        <v>71</v>
      </c>
      <c r="P288" s="54" t="s">
        <v>1268</v>
      </c>
      <c r="Q288" s="3" t="s">
        <v>418</v>
      </c>
      <c r="R288" s="3" t="s">
        <v>1269</v>
      </c>
      <c r="S288" s="3" t="s">
        <v>1270</v>
      </c>
      <c r="T288" s="3" t="s">
        <v>1271</v>
      </c>
    </row>
    <row r="289" spans="1:20">
      <c r="A289" s="149" t="s">
        <v>57</v>
      </c>
      <c r="B289" s="149" t="s">
        <v>523</v>
      </c>
      <c r="C289" s="54" t="s">
        <v>59</v>
      </c>
      <c r="D289" s="54" t="s">
        <v>60</v>
      </c>
      <c r="E289" s="54" t="s">
        <v>61</v>
      </c>
      <c r="F289" s="149" t="s">
        <v>136</v>
      </c>
      <c r="G289" s="39">
        <v>0.45</v>
      </c>
      <c r="H289" s="55" t="s">
        <v>64</v>
      </c>
      <c r="I289" s="12">
        <v>0.55000000000000004</v>
      </c>
      <c r="J289" s="55" t="s">
        <v>80</v>
      </c>
      <c r="K289" s="54" t="s">
        <v>95</v>
      </c>
      <c r="L289" s="54" t="s">
        <v>125</v>
      </c>
      <c r="M289" s="54" t="s">
        <v>69</v>
      </c>
      <c r="N289" s="54" t="s">
        <v>144</v>
      </c>
      <c r="O289" s="55" t="s">
        <v>85</v>
      </c>
      <c r="P289" s="54"/>
      <c r="Q289" s="3" t="s">
        <v>1272</v>
      </c>
      <c r="R289" s="3" t="s">
        <v>487</v>
      </c>
      <c r="S289" s="3" t="s">
        <v>1273</v>
      </c>
    </row>
    <row r="290" spans="1:20">
      <c r="A290" s="54" t="s">
        <v>57</v>
      </c>
      <c r="B290" s="54" t="s">
        <v>1274</v>
      </c>
      <c r="C290" s="54" t="s">
        <v>59</v>
      </c>
      <c r="D290" s="54" t="s">
        <v>74</v>
      </c>
      <c r="E290" s="54" t="s">
        <v>75</v>
      </c>
      <c r="F290" s="54" t="s">
        <v>177</v>
      </c>
      <c r="G290" s="39">
        <v>0.9</v>
      </c>
      <c r="H290" s="55" t="s">
        <v>123</v>
      </c>
      <c r="I290" s="39">
        <v>0.1</v>
      </c>
      <c r="J290" s="55" t="s">
        <v>111</v>
      </c>
      <c r="K290" s="54" t="s">
        <v>104</v>
      </c>
      <c r="L290" s="54" t="s">
        <v>118</v>
      </c>
      <c r="M290" s="54" t="s">
        <v>83</v>
      </c>
      <c r="N290" s="54" t="s">
        <v>113</v>
      </c>
      <c r="O290" s="54" t="s">
        <v>71</v>
      </c>
      <c r="P290" s="54"/>
      <c r="Q290" s="3" t="s">
        <v>1275</v>
      </c>
      <c r="R290" s="8" t="s">
        <v>1276</v>
      </c>
      <c r="S290" s="3" t="s">
        <v>820</v>
      </c>
    </row>
    <row r="291" spans="1:20">
      <c r="A291" s="149" t="s">
        <v>86</v>
      </c>
      <c r="B291" s="149" t="s">
        <v>1277</v>
      </c>
      <c r="C291" s="54" t="s">
        <v>87</v>
      </c>
      <c r="D291" s="54" t="s">
        <v>150</v>
      </c>
      <c r="E291" s="54" t="s">
        <v>89</v>
      </c>
      <c r="F291" s="149" t="s">
        <v>122</v>
      </c>
      <c r="G291" s="7" t="s">
        <v>65</v>
      </c>
      <c r="H291" s="54" t="s">
        <v>65</v>
      </c>
      <c r="I291" t="s">
        <v>65</v>
      </c>
      <c r="J291" s="55" t="s">
        <v>94</v>
      </c>
      <c r="K291" s="54" t="s">
        <v>67</v>
      </c>
      <c r="L291" s="54" t="s">
        <v>132</v>
      </c>
      <c r="M291" s="54" t="s">
        <v>83</v>
      </c>
      <c r="N291" s="54" t="s">
        <v>113</v>
      </c>
      <c r="O291" s="54" t="s">
        <v>71</v>
      </c>
      <c r="P291" s="54" t="s">
        <v>1278</v>
      </c>
      <c r="Q291" s="3" t="s">
        <v>1279</v>
      </c>
    </row>
    <row r="292" spans="1:20">
      <c r="A292" s="54" t="s">
        <v>57</v>
      </c>
      <c r="B292" s="54" t="s">
        <v>1280</v>
      </c>
      <c r="C292" s="54" t="s">
        <v>59</v>
      </c>
      <c r="D292" s="54" t="s">
        <v>74</v>
      </c>
      <c r="E292" s="54" t="s">
        <v>75</v>
      </c>
      <c r="F292" s="54" t="s">
        <v>177</v>
      </c>
      <c r="G292" s="39">
        <v>0.9</v>
      </c>
      <c r="H292" s="55" t="s">
        <v>123</v>
      </c>
      <c r="I292" s="39">
        <v>0.1</v>
      </c>
      <c r="J292" s="55" t="s">
        <v>111</v>
      </c>
      <c r="K292" s="54" t="s">
        <v>104</v>
      </c>
      <c r="L292" s="54" t="s">
        <v>118</v>
      </c>
      <c r="M292" s="54" t="s">
        <v>83</v>
      </c>
      <c r="N292" s="54" t="s">
        <v>113</v>
      </c>
      <c r="O292" s="54" t="s">
        <v>71</v>
      </c>
      <c r="P292" s="54"/>
      <c r="Q292" s="3" t="s">
        <v>1281</v>
      </c>
      <c r="R292" s="3" t="s">
        <v>1282</v>
      </c>
    </row>
    <row r="293" spans="1:20">
      <c r="A293" s="149" t="s">
        <v>57</v>
      </c>
      <c r="B293" s="149" t="s">
        <v>1283</v>
      </c>
      <c r="C293" s="54" t="s">
        <v>59</v>
      </c>
      <c r="D293" s="54" t="s">
        <v>99</v>
      </c>
      <c r="E293" s="54" t="s">
        <v>75</v>
      </c>
      <c r="F293" s="149" t="s">
        <v>177</v>
      </c>
      <c r="G293" s="39">
        <v>0.85</v>
      </c>
      <c r="H293" s="55" t="s">
        <v>117</v>
      </c>
      <c r="I293" s="159">
        <v>0.15</v>
      </c>
      <c r="J293" s="55" t="s">
        <v>80</v>
      </c>
      <c r="K293" s="54" t="s">
        <v>95</v>
      </c>
      <c r="L293" s="54" t="s">
        <v>125</v>
      </c>
      <c r="M293" s="54" t="s">
        <v>83</v>
      </c>
      <c r="N293" s="54" t="s">
        <v>97</v>
      </c>
      <c r="O293" s="54" t="s">
        <v>71</v>
      </c>
      <c r="P293" s="54" t="s">
        <v>1284</v>
      </c>
      <c r="Q293" s="3" t="s">
        <v>1285</v>
      </c>
    </row>
    <row r="294" spans="1:20">
      <c r="A294" s="54" t="s">
        <v>86</v>
      </c>
      <c r="B294" s="54" t="s">
        <v>1286</v>
      </c>
      <c r="C294" s="54" t="s">
        <v>59</v>
      </c>
      <c r="D294" s="54" t="s">
        <v>74</v>
      </c>
      <c r="E294" s="54" t="s">
        <v>75</v>
      </c>
      <c r="F294" s="54" t="s">
        <v>173</v>
      </c>
      <c r="G294" s="39">
        <v>0.75</v>
      </c>
      <c r="H294" s="55" t="s">
        <v>117</v>
      </c>
      <c r="I294" s="39">
        <v>0.25</v>
      </c>
      <c r="J294" s="55" t="s">
        <v>66</v>
      </c>
      <c r="K294" s="54" t="s">
        <v>95</v>
      </c>
      <c r="L294" s="54" t="s">
        <v>125</v>
      </c>
      <c r="M294" s="54" t="s">
        <v>83</v>
      </c>
      <c r="N294" s="54" t="s">
        <v>106</v>
      </c>
      <c r="O294" s="54" t="s">
        <v>207</v>
      </c>
      <c r="P294" s="54" t="s">
        <v>748</v>
      </c>
      <c r="Q294" s="3" t="s">
        <v>1287</v>
      </c>
      <c r="R294" s="8" t="s">
        <v>1288</v>
      </c>
      <c r="S294" s="3" t="s">
        <v>1287</v>
      </c>
    </row>
    <row r="295" spans="1:20">
      <c r="A295" s="149" t="s">
        <v>57</v>
      </c>
      <c r="B295" s="149" t="s">
        <v>1289</v>
      </c>
      <c r="C295" s="54" t="s">
        <v>87</v>
      </c>
      <c r="D295" s="54" t="s">
        <v>139</v>
      </c>
      <c r="E295" s="54" t="s">
        <v>75</v>
      </c>
      <c r="F295" s="149" t="s">
        <v>1290</v>
      </c>
      <c r="G295" s="47">
        <v>0.13</v>
      </c>
      <c r="H295" s="55" t="s">
        <v>142</v>
      </c>
      <c r="I295" s="12" t="s">
        <v>568</v>
      </c>
      <c r="J295" s="55" t="s">
        <v>111</v>
      </c>
      <c r="K295" s="54" t="s">
        <v>67</v>
      </c>
      <c r="L295" s="54" t="s">
        <v>132</v>
      </c>
      <c r="M295" s="54" t="s">
        <v>83</v>
      </c>
      <c r="N295" s="54" t="s">
        <v>126</v>
      </c>
      <c r="O295" s="54" t="s">
        <v>71</v>
      </c>
      <c r="P295" s="54" t="s">
        <v>1291</v>
      </c>
      <c r="Q295" s="3" t="s">
        <v>1292</v>
      </c>
      <c r="R295" s="3" t="s">
        <v>1293</v>
      </c>
      <c r="S295" s="3"/>
      <c r="T295" s="3"/>
    </row>
    <row r="296" spans="1:20">
      <c r="A296" s="54" t="s">
        <v>57</v>
      </c>
      <c r="B296" s="54" t="s">
        <v>1294</v>
      </c>
      <c r="C296" s="54" t="s">
        <v>87</v>
      </c>
      <c r="D296" s="54" t="s">
        <v>139</v>
      </c>
      <c r="E296" s="54" t="s">
        <v>75</v>
      </c>
      <c r="F296" s="54" t="s">
        <v>167</v>
      </c>
      <c r="G296" s="47">
        <v>0.11</v>
      </c>
      <c r="H296" s="55" t="s">
        <v>142</v>
      </c>
      <c r="I296" s="39">
        <v>1</v>
      </c>
      <c r="J296" s="55" t="s">
        <v>111</v>
      </c>
      <c r="K296" s="54" t="s">
        <v>67</v>
      </c>
      <c r="L296" s="54" t="s">
        <v>132</v>
      </c>
      <c r="M296" s="54" t="s">
        <v>83</v>
      </c>
      <c r="N296" s="54" t="s">
        <v>126</v>
      </c>
      <c r="O296" s="54" t="s">
        <v>71</v>
      </c>
      <c r="P296" s="54" t="s">
        <v>1295</v>
      </c>
      <c r="Q296" s="3" t="s">
        <v>1296</v>
      </c>
      <c r="R296" s="8" t="s">
        <v>1297</v>
      </c>
    </row>
    <row r="297" spans="1:20">
      <c r="A297" s="54" t="s">
        <v>57</v>
      </c>
      <c r="B297" s="54" t="s">
        <v>1298</v>
      </c>
      <c r="C297" s="54" t="s">
        <v>87</v>
      </c>
      <c r="D297" s="54" t="s">
        <v>139</v>
      </c>
      <c r="E297" s="54" t="s">
        <v>75</v>
      </c>
      <c r="F297" s="54" t="s">
        <v>90</v>
      </c>
      <c r="G297">
        <v>0.09</v>
      </c>
      <c r="H297" s="54" t="s">
        <v>142</v>
      </c>
      <c r="I297" s="10" t="s">
        <v>65</v>
      </c>
      <c r="J297" s="54" t="s">
        <v>111</v>
      </c>
      <c r="K297" s="54" t="s">
        <v>67</v>
      </c>
      <c r="L297" s="54" t="s">
        <v>132</v>
      </c>
      <c r="M297" s="54" t="s">
        <v>83</v>
      </c>
      <c r="N297" s="54" t="s">
        <v>126</v>
      </c>
      <c r="O297" s="54" t="s">
        <v>71</v>
      </c>
      <c r="P297" s="54" t="s">
        <v>1299</v>
      </c>
      <c r="Q297" s="3" t="s">
        <v>1300</v>
      </c>
      <c r="R297" s="8" t="s">
        <v>1301</v>
      </c>
    </row>
    <row r="298" spans="1:20">
      <c r="A298" s="149" t="s">
        <v>57</v>
      </c>
      <c r="B298" s="149" t="s">
        <v>1302</v>
      </c>
      <c r="C298" s="54" t="s">
        <v>87</v>
      </c>
      <c r="D298" s="54" t="s">
        <v>107</v>
      </c>
      <c r="E298" s="54" t="s">
        <v>89</v>
      </c>
      <c r="F298" s="149" t="s">
        <v>192</v>
      </c>
      <c r="G298" s="7">
        <v>250000</v>
      </c>
      <c r="H298" s="55" t="s">
        <v>117</v>
      </c>
      <c r="I298" s="158">
        <v>0.25</v>
      </c>
      <c r="J298" s="55" t="s">
        <v>80</v>
      </c>
      <c r="K298" s="54" t="s">
        <v>67</v>
      </c>
      <c r="L298" s="54" t="s">
        <v>132</v>
      </c>
      <c r="M298" s="54" t="s">
        <v>83</v>
      </c>
      <c r="N298" s="54" t="s">
        <v>70</v>
      </c>
      <c r="O298" s="54" t="s">
        <v>71</v>
      </c>
      <c r="P298" s="54" t="s">
        <v>1303</v>
      </c>
      <c r="Q298" s="17" t="s">
        <v>1304</v>
      </c>
      <c r="R298" s="17" t="s">
        <v>1305</v>
      </c>
      <c r="S298" s="3" t="s">
        <v>1306</v>
      </c>
    </row>
    <row r="299" spans="1:20">
      <c r="A299" s="149" t="s">
        <v>57</v>
      </c>
      <c r="B299" s="149" t="s">
        <v>1261</v>
      </c>
      <c r="C299" s="54" t="s">
        <v>59</v>
      </c>
      <c r="D299" s="54" t="s">
        <v>74</v>
      </c>
      <c r="E299" s="54" t="s">
        <v>61</v>
      </c>
      <c r="F299" s="149" t="s">
        <v>174</v>
      </c>
      <c r="G299" s="12">
        <v>0.55000000000000004</v>
      </c>
      <c r="H299" s="55" t="s">
        <v>64</v>
      </c>
      <c r="I299" s="158">
        <v>0.45</v>
      </c>
      <c r="J299" s="55" t="s">
        <v>80</v>
      </c>
      <c r="K299" s="54" t="s">
        <v>95</v>
      </c>
      <c r="L299" s="54" t="s">
        <v>125</v>
      </c>
      <c r="M299" s="54" t="s">
        <v>69</v>
      </c>
      <c r="N299" s="54" t="s">
        <v>144</v>
      </c>
      <c r="O299" s="55" t="s">
        <v>85</v>
      </c>
      <c r="P299" s="54" t="s">
        <v>1307</v>
      </c>
      <c r="Q299" s="8" t="s">
        <v>1308</v>
      </c>
      <c r="R299" s="3" t="s">
        <v>1309</v>
      </c>
    </row>
    <row r="300" spans="1:20">
      <c r="A300" s="149" t="s">
        <v>57</v>
      </c>
      <c r="B300" s="149" t="s">
        <v>1310</v>
      </c>
      <c r="C300" s="54" t="s">
        <v>59</v>
      </c>
      <c r="D300" s="54" t="s">
        <v>60</v>
      </c>
      <c r="E300" s="54" t="s">
        <v>100</v>
      </c>
      <c r="F300" s="149" t="s">
        <v>178</v>
      </c>
      <c r="G300" s="12">
        <v>1</v>
      </c>
      <c r="H300" s="55" t="s">
        <v>117</v>
      </c>
      <c r="I300" s="158" t="s">
        <v>568</v>
      </c>
      <c r="J300" s="55" t="s">
        <v>66</v>
      </c>
      <c r="K300" s="54" t="s">
        <v>95</v>
      </c>
      <c r="L300" s="54" t="s">
        <v>68</v>
      </c>
      <c r="M300" s="54" t="s">
        <v>69</v>
      </c>
      <c r="N300" s="54" t="s">
        <v>106</v>
      </c>
      <c r="O300" s="54" t="s">
        <v>207</v>
      </c>
      <c r="P300" s="54" t="s">
        <v>1311</v>
      </c>
      <c r="Q300" s="3" t="s">
        <v>1312</v>
      </c>
      <c r="R300" s="3" t="s">
        <v>1313</v>
      </c>
      <c r="S300" s="3" t="s">
        <v>1314</v>
      </c>
      <c r="T300" s="3"/>
    </row>
    <row r="301" spans="1:20">
      <c r="A301" s="149" t="s">
        <v>57</v>
      </c>
      <c r="B301" s="149" t="s">
        <v>1315</v>
      </c>
      <c r="C301" s="54" t="s">
        <v>59</v>
      </c>
      <c r="D301" s="54" t="s">
        <v>60</v>
      </c>
      <c r="E301" s="54" t="s">
        <v>100</v>
      </c>
      <c r="F301" s="149" t="s">
        <v>178</v>
      </c>
      <c r="G301" s="160">
        <v>0.6</v>
      </c>
      <c r="H301" s="55" t="s">
        <v>117</v>
      </c>
      <c r="I301" s="12">
        <v>0.5</v>
      </c>
      <c r="J301" s="55" t="s">
        <v>124</v>
      </c>
      <c r="K301" s="54" t="s">
        <v>95</v>
      </c>
      <c r="L301" s="54" t="s">
        <v>118</v>
      </c>
      <c r="M301" s="54" t="s">
        <v>83</v>
      </c>
      <c r="N301" s="54" t="s">
        <v>97</v>
      </c>
      <c r="O301" s="54" t="s">
        <v>71</v>
      </c>
      <c r="P301" s="54" t="s">
        <v>1316</v>
      </c>
      <c r="Q301" s="3" t="s">
        <v>1317</v>
      </c>
      <c r="R301" t="s">
        <v>1318</v>
      </c>
    </row>
    <row r="302" spans="1:20">
      <c r="A302" s="54" t="s">
        <v>57</v>
      </c>
      <c r="B302" s="54" t="s">
        <v>1319</v>
      </c>
      <c r="C302" s="54" t="s">
        <v>87</v>
      </c>
      <c r="D302" s="54" t="s">
        <v>139</v>
      </c>
      <c r="E302" s="54" t="s">
        <v>75</v>
      </c>
      <c r="F302" s="54" t="s">
        <v>167</v>
      </c>
      <c r="G302" s="47">
        <v>7.0000000000000007E-2</v>
      </c>
      <c r="H302" s="55" t="s">
        <v>142</v>
      </c>
      <c r="I302" s="39">
        <v>1</v>
      </c>
      <c r="J302" s="55" t="s">
        <v>111</v>
      </c>
      <c r="K302" s="54" t="s">
        <v>67</v>
      </c>
      <c r="L302" s="54" t="s">
        <v>132</v>
      </c>
      <c r="M302" s="54" t="s">
        <v>83</v>
      </c>
      <c r="N302" s="54" t="s">
        <v>126</v>
      </c>
      <c r="O302" s="54" t="s">
        <v>71</v>
      </c>
      <c r="P302" s="54" t="s">
        <v>1295</v>
      </c>
      <c r="Q302" s="3" t="s">
        <v>1320</v>
      </c>
      <c r="R302" s="3" t="s">
        <v>1321</v>
      </c>
      <c r="S302" s="8"/>
    </row>
    <row r="303" spans="1:20">
      <c r="A303" s="149" t="s">
        <v>57</v>
      </c>
      <c r="B303" s="149" t="s">
        <v>1322</v>
      </c>
      <c r="C303" s="54" t="s">
        <v>59</v>
      </c>
      <c r="D303" s="54" t="s">
        <v>74</v>
      </c>
      <c r="E303" s="54" t="s">
        <v>89</v>
      </c>
      <c r="F303" s="149" t="s">
        <v>122</v>
      </c>
      <c r="G303" s="153">
        <v>6000</v>
      </c>
      <c r="H303" s="157" t="s">
        <v>92</v>
      </c>
      <c r="I303" s="161">
        <v>0.25</v>
      </c>
      <c r="J303" s="57" t="s">
        <v>111</v>
      </c>
      <c r="K303" s="54" t="s">
        <v>95</v>
      </c>
      <c r="L303" s="54" t="s">
        <v>125</v>
      </c>
      <c r="M303" s="54" t="s">
        <v>83</v>
      </c>
      <c r="N303" s="54" t="s">
        <v>97</v>
      </c>
      <c r="O303" s="54" t="s">
        <v>71</v>
      </c>
      <c r="P303" s="54" t="s">
        <v>1323</v>
      </c>
      <c r="Q303" s="3" t="s">
        <v>1324</v>
      </c>
      <c r="R303" s="3" t="s">
        <v>1325</v>
      </c>
      <c r="S303" s="3" t="s">
        <v>1326</v>
      </c>
    </row>
    <row r="304" spans="1:20">
      <c r="A304" s="149" t="s">
        <v>57</v>
      </c>
      <c r="B304" s="149" t="s">
        <v>1327</v>
      </c>
      <c r="C304" s="54" t="s">
        <v>59</v>
      </c>
      <c r="D304" s="54" t="s">
        <v>74</v>
      </c>
      <c r="E304" s="54" t="s">
        <v>89</v>
      </c>
      <c r="F304" s="149" t="s">
        <v>122</v>
      </c>
      <c r="G304" s="7">
        <v>6000</v>
      </c>
      <c r="H304" s="157" t="s">
        <v>92</v>
      </c>
      <c r="I304" s="161">
        <v>0.25</v>
      </c>
      <c r="J304" s="55" t="s">
        <v>111</v>
      </c>
      <c r="K304" s="54" t="s">
        <v>104</v>
      </c>
      <c r="L304" s="54" t="s">
        <v>125</v>
      </c>
      <c r="M304" s="54" t="s">
        <v>83</v>
      </c>
      <c r="N304" s="54" t="s">
        <v>97</v>
      </c>
      <c r="O304" s="54" t="s">
        <v>71</v>
      </c>
      <c r="P304" s="54" t="s">
        <v>1328</v>
      </c>
      <c r="Q304" s="3" t="s">
        <v>1329</v>
      </c>
    </row>
    <row r="305" spans="1:19">
      <c r="A305" s="149" t="s">
        <v>57</v>
      </c>
      <c r="B305" s="149" t="s">
        <v>1330</v>
      </c>
      <c r="C305" s="54" t="s">
        <v>87</v>
      </c>
      <c r="D305" s="54" t="s">
        <v>139</v>
      </c>
      <c r="E305" s="54" t="s">
        <v>75</v>
      </c>
      <c r="F305" s="149" t="s">
        <v>183</v>
      </c>
      <c r="G305" s="151">
        <v>5.1999999999999998E-2</v>
      </c>
      <c r="H305" s="55" t="s">
        <v>142</v>
      </c>
      <c r="I305" s="12" t="s">
        <v>568</v>
      </c>
      <c r="J305" s="55" t="s">
        <v>111</v>
      </c>
      <c r="K305" s="54" t="s">
        <v>67</v>
      </c>
      <c r="L305" s="54" t="s">
        <v>132</v>
      </c>
      <c r="M305" s="54" t="s">
        <v>83</v>
      </c>
      <c r="N305" s="54" t="s">
        <v>126</v>
      </c>
      <c r="O305" s="54" t="s">
        <v>71</v>
      </c>
      <c r="P305" s="54" t="s">
        <v>1331</v>
      </c>
      <c r="Q305" s="3" t="s">
        <v>1332</v>
      </c>
      <c r="R305" s="3" t="s">
        <v>1333</v>
      </c>
    </row>
    <row r="306" spans="1:19">
      <c r="A306" s="149" t="s">
        <v>86</v>
      </c>
      <c r="B306" s="149" t="s">
        <v>1334</v>
      </c>
      <c r="C306" s="54" t="s">
        <v>87</v>
      </c>
      <c r="D306" s="54" t="s">
        <v>150</v>
      </c>
      <c r="E306" s="54" t="s">
        <v>89</v>
      </c>
      <c r="F306" s="149" t="s">
        <v>122</v>
      </c>
      <c r="G306" s="7" t="s">
        <v>65</v>
      </c>
      <c r="H306" s="54" t="s">
        <v>65</v>
      </c>
      <c r="I306" t="s">
        <v>65</v>
      </c>
      <c r="J306" s="55" t="s">
        <v>111</v>
      </c>
      <c r="K306" s="54" t="s">
        <v>67</v>
      </c>
      <c r="L306" s="54" t="s">
        <v>132</v>
      </c>
      <c r="M306" s="54" t="s">
        <v>83</v>
      </c>
      <c r="N306" s="54" t="s">
        <v>119</v>
      </c>
      <c r="O306" s="54" t="s">
        <v>71</v>
      </c>
      <c r="P306" s="54"/>
      <c r="Q306" s="3" t="s">
        <v>1335</v>
      </c>
    </row>
    <row r="307" spans="1:19">
      <c r="A307" s="149" t="s">
        <v>86</v>
      </c>
      <c r="B307" s="149" t="s">
        <v>1336</v>
      </c>
      <c r="C307" s="54" t="s">
        <v>59</v>
      </c>
      <c r="D307" s="54" t="s">
        <v>150</v>
      </c>
      <c r="E307" s="54" t="s">
        <v>61</v>
      </c>
      <c r="F307" s="149" t="s">
        <v>61</v>
      </c>
      <c r="G307" s="13" t="s">
        <v>65</v>
      </c>
      <c r="H307" s="54" t="s">
        <v>65</v>
      </c>
      <c r="I307" t="s">
        <v>65</v>
      </c>
      <c r="J307" s="55" t="s">
        <v>124</v>
      </c>
      <c r="K307" s="54" t="s">
        <v>67</v>
      </c>
      <c r="L307" s="54" t="s">
        <v>132</v>
      </c>
      <c r="M307" s="54" t="s">
        <v>83</v>
      </c>
      <c r="N307" s="54" t="s">
        <v>133</v>
      </c>
      <c r="O307" s="54" t="s">
        <v>71</v>
      </c>
      <c r="P307" s="54" t="s">
        <v>1337</v>
      </c>
      <c r="Q307" s="3" t="s">
        <v>1338</v>
      </c>
      <c r="R307" s="3" t="s">
        <v>1339</v>
      </c>
    </row>
    <row r="308" spans="1:19">
      <c r="A308" s="149" t="s">
        <v>57</v>
      </c>
      <c r="B308" s="149" t="s">
        <v>1340</v>
      </c>
      <c r="C308" s="54" t="s">
        <v>87</v>
      </c>
      <c r="D308" s="54" t="s">
        <v>139</v>
      </c>
      <c r="E308" s="54" t="s">
        <v>75</v>
      </c>
      <c r="F308" s="149" t="s">
        <v>176</v>
      </c>
      <c r="G308" s="47">
        <v>0.05</v>
      </c>
      <c r="H308" s="55" t="s">
        <v>142</v>
      </c>
      <c r="I308" s="12" t="s">
        <v>236</v>
      </c>
      <c r="J308" s="55" t="s">
        <v>111</v>
      </c>
      <c r="K308" s="54" t="s">
        <v>67</v>
      </c>
      <c r="L308" s="54" t="s">
        <v>132</v>
      </c>
      <c r="M308" s="54" t="s">
        <v>83</v>
      </c>
      <c r="N308" s="54" t="s">
        <v>126</v>
      </c>
      <c r="O308" s="54" t="s">
        <v>71</v>
      </c>
      <c r="P308" s="54"/>
      <c r="Q308" s="3" t="s">
        <v>1341</v>
      </c>
      <c r="R308" s="3" t="s">
        <v>1342</v>
      </c>
      <c r="S308" s="3" t="s">
        <v>1343</v>
      </c>
    </row>
    <row r="309" spans="1:19">
      <c r="A309" s="149" t="s">
        <v>57</v>
      </c>
      <c r="B309" s="149" t="s">
        <v>1344</v>
      </c>
      <c r="C309" s="54" t="s">
        <v>87</v>
      </c>
      <c r="D309" s="54" t="s">
        <v>139</v>
      </c>
      <c r="E309" s="54" t="s">
        <v>75</v>
      </c>
      <c r="F309" s="149" t="s">
        <v>176</v>
      </c>
      <c r="G309" s="47">
        <v>0.03</v>
      </c>
      <c r="H309" s="55" t="s">
        <v>142</v>
      </c>
      <c r="I309" s="12" t="s">
        <v>65</v>
      </c>
      <c r="J309" s="55" t="s">
        <v>111</v>
      </c>
      <c r="K309" s="54" t="s">
        <v>67</v>
      </c>
      <c r="L309" s="54" t="s">
        <v>132</v>
      </c>
      <c r="M309" s="54" t="s">
        <v>83</v>
      </c>
      <c r="N309" s="54" t="s">
        <v>126</v>
      </c>
      <c r="O309" s="54" t="s">
        <v>71</v>
      </c>
      <c r="P309" s="54" t="s">
        <v>1345</v>
      </c>
      <c r="Q309" s="3" t="s">
        <v>1346</v>
      </c>
      <c r="R309" s="3" t="s">
        <v>1347</v>
      </c>
    </row>
    <row r="310" spans="1:19">
      <c r="A310" s="149" t="s">
        <v>57</v>
      </c>
      <c r="B310" s="149" t="s">
        <v>1348</v>
      </c>
      <c r="C310" s="54" t="s">
        <v>87</v>
      </c>
      <c r="D310" s="54" t="s">
        <v>139</v>
      </c>
      <c r="E310" s="54" t="s">
        <v>75</v>
      </c>
      <c r="F310" s="149" t="s">
        <v>192</v>
      </c>
      <c r="G310" s="151">
        <v>1.7999999999999999E-2</v>
      </c>
      <c r="H310" s="55" t="s">
        <v>142</v>
      </c>
      <c r="I310" s="12" t="s">
        <v>236</v>
      </c>
      <c r="J310" s="55" t="s">
        <v>111</v>
      </c>
      <c r="K310" s="54" t="s">
        <v>67</v>
      </c>
      <c r="L310" s="54" t="s">
        <v>132</v>
      </c>
      <c r="M310" s="54" t="s">
        <v>83</v>
      </c>
      <c r="N310" s="54" t="s">
        <v>126</v>
      </c>
      <c r="O310" s="54" t="s">
        <v>71</v>
      </c>
      <c r="P310" s="54"/>
      <c r="Q310" s="3" t="s">
        <v>1349</v>
      </c>
      <c r="R310" s="3" t="s">
        <v>1350</v>
      </c>
    </row>
    <row r="311" spans="1:19">
      <c r="A311" s="149" t="s">
        <v>57</v>
      </c>
      <c r="B311" s="149" t="s">
        <v>1351</v>
      </c>
      <c r="C311" s="54" t="s">
        <v>87</v>
      </c>
      <c r="D311" s="54" t="s">
        <v>139</v>
      </c>
      <c r="E311" s="54" t="s">
        <v>75</v>
      </c>
      <c r="F311" s="149" t="s">
        <v>109</v>
      </c>
      <c r="G311" s="151">
        <v>2E-3</v>
      </c>
      <c r="H311" s="55" t="s">
        <v>142</v>
      </c>
      <c r="I311" s="12" t="s">
        <v>568</v>
      </c>
      <c r="J311" s="55" t="s">
        <v>111</v>
      </c>
      <c r="K311" s="54" t="s">
        <v>67</v>
      </c>
      <c r="L311" s="54" t="s">
        <v>132</v>
      </c>
      <c r="M311" s="54" t="s">
        <v>83</v>
      </c>
      <c r="N311" s="54" t="s">
        <v>84</v>
      </c>
      <c r="O311" s="54" t="s">
        <v>71</v>
      </c>
      <c r="P311" s="54" t="s">
        <v>1352</v>
      </c>
      <c r="Q311" s="8" t="s">
        <v>1353</v>
      </c>
      <c r="R311" s="3" t="s">
        <v>1354</v>
      </c>
    </row>
    <row r="312" spans="1:19">
      <c r="A312" s="149" t="s">
        <v>57</v>
      </c>
      <c r="B312" s="149" t="s">
        <v>1355</v>
      </c>
      <c r="C312" s="54" t="s">
        <v>59</v>
      </c>
      <c r="D312" s="54" t="s">
        <v>60</v>
      </c>
      <c r="E312" s="54" t="s">
        <v>128</v>
      </c>
      <c r="F312" s="149" t="s">
        <v>194</v>
      </c>
      <c r="G312" s="13">
        <v>10000</v>
      </c>
      <c r="H312" s="55" t="s">
        <v>64</v>
      </c>
      <c r="I312" s="162" t="s">
        <v>1356</v>
      </c>
      <c r="J312" s="55" t="s">
        <v>111</v>
      </c>
      <c r="K312" s="54" t="s">
        <v>67</v>
      </c>
      <c r="L312" s="54" t="s">
        <v>132</v>
      </c>
      <c r="M312" s="54" t="s">
        <v>83</v>
      </c>
      <c r="N312" s="54" t="s">
        <v>106</v>
      </c>
      <c r="O312" s="54" t="s">
        <v>71</v>
      </c>
      <c r="P312" s="54" t="s">
        <v>1357</v>
      </c>
      <c r="Q312" s="3" t="s">
        <v>1358</v>
      </c>
    </row>
    <row r="313" spans="1:19">
      <c r="A313" s="54" t="s">
        <v>72</v>
      </c>
      <c r="B313" s="54" t="s">
        <v>1359</v>
      </c>
      <c r="C313" s="54" t="s">
        <v>59</v>
      </c>
      <c r="D313" s="54" t="s">
        <v>60</v>
      </c>
      <c r="E313" s="54" t="s">
        <v>89</v>
      </c>
      <c r="F313" s="54" t="s">
        <v>175</v>
      </c>
      <c r="G313" s="7" t="s">
        <v>65</v>
      </c>
      <c r="H313" s="54" t="s">
        <v>65</v>
      </c>
      <c r="I313" t="s">
        <v>65</v>
      </c>
      <c r="J313" s="55" t="s">
        <v>111</v>
      </c>
      <c r="K313" s="54" t="s">
        <v>95</v>
      </c>
      <c r="L313" s="54" t="s">
        <v>118</v>
      </c>
      <c r="M313" s="54" t="s">
        <v>83</v>
      </c>
      <c r="N313" s="54" t="s">
        <v>133</v>
      </c>
      <c r="O313" s="54" t="s">
        <v>71</v>
      </c>
      <c r="P313" s="54" t="s">
        <v>1360</v>
      </c>
      <c r="Q313" s="8" t="s">
        <v>1361</v>
      </c>
      <c r="R313" s="3" t="s">
        <v>1362</v>
      </c>
      <c r="S313" s="3" t="s">
        <v>737</v>
      </c>
    </row>
    <row r="314" spans="1:19">
      <c r="A314" s="54" t="s">
        <v>72</v>
      </c>
      <c r="B314" s="54" t="s">
        <v>1363</v>
      </c>
      <c r="C314" s="54" t="s">
        <v>59</v>
      </c>
      <c r="D314" s="54" t="s">
        <v>60</v>
      </c>
      <c r="E314" s="54" t="s">
        <v>61</v>
      </c>
      <c r="F314" s="54" t="s">
        <v>62</v>
      </c>
      <c r="G314" s="7">
        <v>15000000</v>
      </c>
      <c r="H314" s="55" t="s">
        <v>117</v>
      </c>
      <c r="I314" s="12">
        <v>0.05</v>
      </c>
      <c r="J314" s="55" t="s">
        <v>143</v>
      </c>
      <c r="K314" s="54" t="s">
        <v>95</v>
      </c>
      <c r="L314" s="54" t="s">
        <v>105</v>
      </c>
      <c r="M314" s="54" t="s">
        <v>83</v>
      </c>
      <c r="N314" s="54" t="s">
        <v>133</v>
      </c>
      <c r="O314" s="54" t="s">
        <v>71</v>
      </c>
      <c r="P314" s="54" t="s">
        <v>1364</v>
      </c>
      <c r="Q314" s="3" t="s">
        <v>1365</v>
      </c>
      <c r="R314" s="3" t="s">
        <v>1366</v>
      </c>
      <c r="S314" s="3" t="s">
        <v>1367</v>
      </c>
    </row>
    <row r="315" spans="1:19">
      <c r="A315" s="54" t="s">
        <v>72</v>
      </c>
      <c r="B315" s="54" t="s">
        <v>1368</v>
      </c>
      <c r="C315" s="54" t="s">
        <v>59</v>
      </c>
      <c r="D315" s="54" t="s">
        <v>60</v>
      </c>
      <c r="E315" s="54" t="s">
        <v>61</v>
      </c>
      <c r="F315" s="54" t="s">
        <v>62</v>
      </c>
      <c r="G315" s="7">
        <v>15000000</v>
      </c>
      <c r="H315" s="55" t="s">
        <v>117</v>
      </c>
      <c r="I315" s="12">
        <v>0.05</v>
      </c>
      <c r="J315" s="55" t="s">
        <v>143</v>
      </c>
      <c r="K315" s="54" t="s">
        <v>95</v>
      </c>
      <c r="L315" s="54" t="s">
        <v>105</v>
      </c>
      <c r="M315" s="54" t="s">
        <v>83</v>
      </c>
      <c r="N315" s="54" t="s">
        <v>133</v>
      </c>
      <c r="O315" s="54" t="s">
        <v>207</v>
      </c>
      <c r="P315" s="54" t="s">
        <v>1369</v>
      </c>
      <c r="Q315" s="3" t="s">
        <v>1370</v>
      </c>
      <c r="R315" s="3" t="s">
        <v>1366</v>
      </c>
      <c r="S315" s="3" t="s">
        <v>1367</v>
      </c>
    </row>
    <row r="316" spans="1:19">
      <c r="A316" s="54" t="s">
        <v>57</v>
      </c>
      <c r="B316" s="54" t="s">
        <v>1371</v>
      </c>
      <c r="C316" s="54" t="s">
        <v>59</v>
      </c>
      <c r="D316" s="54" t="s">
        <v>60</v>
      </c>
      <c r="E316" s="54" t="s">
        <v>128</v>
      </c>
      <c r="F316" s="54" t="s">
        <v>109</v>
      </c>
      <c r="G316" s="7">
        <v>2000000</v>
      </c>
      <c r="H316" s="55" t="s">
        <v>117</v>
      </c>
      <c r="I316" s="12" t="s">
        <v>568</v>
      </c>
      <c r="J316" s="55" t="s">
        <v>66</v>
      </c>
      <c r="K316" s="54" t="s">
        <v>95</v>
      </c>
      <c r="L316" s="54" t="s">
        <v>96</v>
      </c>
      <c r="M316" s="54" t="s">
        <v>83</v>
      </c>
      <c r="N316" s="54" t="s">
        <v>70</v>
      </c>
      <c r="O316" s="54" t="s">
        <v>71</v>
      </c>
      <c r="P316" s="54" t="s">
        <v>1364</v>
      </c>
      <c r="Q316" s="3" t="s">
        <v>1372</v>
      </c>
      <c r="R316" s="3" t="s">
        <v>1373</v>
      </c>
    </row>
    <row r="317" spans="1:19">
      <c r="A317" s="54" t="s">
        <v>86</v>
      </c>
      <c r="B317" s="54" t="s">
        <v>1374</v>
      </c>
      <c r="C317" s="54" t="s">
        <v>59</v>
      </c>
      <c r="D317" s="54" t="s">
        <v>60</v>
      </c>
      <c r="E317" s="54" t="s">
        <v>61</v>
      </c>
      <c r="F317" s="54" t="s">
        <v>61</v>
      </c>
      <c r="G317" s="7">
        <v>10000000</v>
      </c>
      <c r="H317" s="55" t="s">
        <v>117</v>
      </c>
      <c r="I317" s="12" t="s">
        <v>568</v>
      </c>
      <c r="J317" s="55" t="s">
        <v>87</v>
      </c>
      <c r="K317" s="54" t="s">
        <v>95</v>
      </c>
      <c r="L317" s="54" t="s">
        <v>105</v>
      </c>
      <c r="M317" s="54" t="s">
        <v>83</v>
      </c>
      <c r="N317" s="54" t="s">
        <v>133</v>
      </c>
      <c r="O317" s="54" t="s">
        <v>207</v>
      </c>
      <c r="P317" s="54" t="s">
        <v>1375</v>
      </c>
      <c r="Q317" s="3" t="s">
        <v>1376</v>
      </c>
      <c r="R317" s="3" t="s">
        <v>1377</v>
      </c>
    </row>
    <row r="318" spans="1:19">
      <c r="A318" s="54" t="s">
        <v>57</v>
      </c>
      <c r="B318" s="54" t="s">
        <v>1378</v>
      </c>
      <c r="C318" s="54" t="s">
        <v>59</v>
      </c>
      <c r="D318" s="54" t="s">
        <v>60</v>
      </c>
      <c r="E318" s="54" t="s">
        <v>89</v>
      </c>
      <c r="F318" s="54" t="s">
        <v>122</v>
      </c>
      <c r="G318" s="7">
        <v>300000</v>
      </c>
      <c r="H318" s="55" t="s">
        <v>137</v>
      </c>
      <c r="I318" s="12" t="s">
        <v>568</v>
      </c>
      <c r="J318" s="55" t="s">
        <v>66</v>
      </c>
      <c r="K318" s="54" t="s">
        <v>95</v>
      </c>
      <c r="L318" s="54" t="s">
        <v>125</v>
      </c>
      <c r="M318" s="54" t="s">
        <v>83</v>
      </c>
      <c r="N318" s="54" t="s">
        <v>133</v>
      </c>
      <c r="O318" s="54" t="s">
        <v>71</v>
      </c>
      <c r="P318" s="54" t="s">
        <v>1379</v>
      </c>
      <c r="Q318" s="3" t="s">
        <v>1380</v>
      </c>
      <c r="R318" s="3" t="s">
        <v>1381</v>
      </c>
    </row>
    <row r="319" spans="1:19">
      <c r="A319" s="54" t="s">
        <v>86</v>
      </c>
      <c r="B319" s="54" t="s">
        <v>1382</v>
      </c>
      <c r="C319" s="54" t="s">
        <v>59</v>
      </c>
      <c r="D319" s="54" t="s">
        <v>60</v>
      </c>
      <c r="E319" s="54" t="s">
        <v>89</v>
      </c>
      <c r="F319" s="54" t="s">
        <v>122</v>
      </c>
      <c r="G319" s="7">
        <v>200000</v>
      </c>
      <c r="H319" s="55" t="s">
        <v>64</v>
      </c>
      <c r="I319" s="12" t="s">
        <v>568</v>
      </c>
      <c r="J319" s="55" t="s">
        <v>66</v>
      </c>
      <c r="K319" s="54" t="s">
        <v>95</v>
      </c>
      <c r="L319" s="54" t="s">
        <v>125</v>
      </c>
      <c r="M319" s="54" t="s">
        <v>83</v>
      </c>
      <c r="N319" s="54" t="s">
        <v>70</v>
      </c>
      <c r="O319" s="54" t="s">
        <v>207</v>
      </c>
      <c r="P319" s="54"/>
      <c r="Q319" s="3" t="s">
        <v>1383</v>
      </c>
    </row>
    <row r="320" spans="1:19">
      <c r="A320" s="54" t="s">
        <v>86</v>
      </c>
      <c r="B320" s="54" t="s">
        <v>1384</v>
      </c>
      <c r="C320" s="54" t="s">
        <v>59</v>
      </c>
      <c r="D320" s="54" t="s">
        <v>60</v>
      </c>
      <c r="E320" s="54" t="s">
        <v>89</v>
      </c>
      <c r="F320" s="54" t="s">
        <v>122</v>
      </c>
      <c r="G320" s="7" t="s">
        <v>65</v>
      </c>
      <c r="H320" s="55" t="s">
        <v>65</v>
      </c>
      <c r="I320" s="12" t="s">
        <v>65</v>
      </c>
      <c r="J320" s="55" t="s">
        <v>66</v>
      </c>
      <c r="K320" s="54" t="s">
        <v>95</v>
      </c>
      <c r="L320" s="54" t="s">
        <v>125</v>
      </c>
      <c r="M320" s="54" t="s">
        <v>83</v>
      </c>
      <c r="N320" s="54" t="s">
        <v>133</v>
      </c>
      <c r="O320" s="54" t="s">
        <v>207</v>
      </c>
      <c r="P320" s="54"/>
      <c r="Q320" s="3" t="s">
        <v>1385</v>
      </c>
      <c r="R320" s="3" t="s">
        <v>1386</v>
      </c>
    </row>
    <row r="321" spans="1:18">
      <c r="A321" s="54" t="s">
        <v>86</v>
      </c>
      <c r="B321" s="54" t="s">
        <v>1387</v>
      </c>
      <c r="C321" s="54" t="s">
        <v>59</v>
      </c>
      <c r="D321" s="54" t="s">
        <v>60</v>
      </c>
      <c r="E321" s="54" t="s">
        <v>89</v>
      </c>
      <c r="F321" s="54" t="s">
        <v>122</v>
      </c>
      <c r="G321" s="7">
        <v>1000000</v>
      </c>
      <c r="H321" s="55" t="s">
        <v>130</v>
      </c>
      <c r="I321" s="12" t="s">
        <v>568</v>
      </c>
      <c r="J321" s="55" t="s">
        <v>66</v>
      </c>
      <c r="K321" s="54" t="s">
        <v>95</v>
      </c>
      <c r="L321" s="54" t="s">
        <v>125</v>
      </c>
      <c r="M321" s="54" t="s">
        <v>83</v>
      </c>
      <c r="N321" s="54" t="s">
        <v>106</v>
      </c>
      <c r="O321" s="54" t="s">
        <v>207</v>
      </c>
      <c r="P321" s="54"/>
      <c r="Q321" s="3" t="s">
        <v>1388</v>
      </c>
      <c r="R321" s="3" t="s">
        <v>1389</v>
      </c>
    </row>
    <row r="322" spans="1:18">
      <c r="A322" s="54" t="s">
        <v>57</v>
      </c>
      <c r="B322" s="54" t="s">
        <v>1390</v>
      </c>
      <c r="C322" s="54" t="s">
        <v>59</v>
      </c>
      <c r="D322" s="54" t="s">
        <v>60</v>
      </c>
      <c r="E322" s="54" t="s">
        <v>89</v>
      </c>
      <c r="F322" s="54" t="s">
        <v>122</v>
      </c>
      <c r="G322" s="7">
        <v>332167</v>
      </c>
      <c r="H322" s="55" t="s">
        <v>64</v>
      </c>
      <c r="I322" s="12" t="s">
        <v>568</v>
      </c>
      <c r="J322" s="55" t="s">
        <v>80</v>
      </c>
      <c r="K322" s="54" t="s">
        <v>67</v>
      </c>
      <c r="L322" s="54" t="s">
        <v>132</v>
      </c>
      <c r="M322" s="54" t="s">
        <v>83</v>
      </c>
      <c r="N322" s="54" t="s">
        <v>144</v>
      </c>
      <c r="O322" s="54" t="s">
        <v>71</v>
      </c>
      <c r="P322" s="54" t="s">
        <v>1364</v>
      </c>
      <c r="Q322" s="3" t="s">
        <v>1391</v>
      </c>
      <c r="R322" s="3" t="s">
        <v>1392</v>
      </c>
    </row>
    <row r="323" spans="1:18">
      <c r="A323" s="54" t="s">
        <v>86</v>
      </c>
      <c r="B323" s="54" t="s">
        <v>1393</v>
      </c>
      <c r="C323" s="54" t="s">
        <v>59</v>
      </c>
      <c r="D323" s="54" t="s">
        <v>60</v>
      </c>
      <c r="E323" s="54" t="s">
        <v>100</v>
      </c>
      <c r="F323" s="54" t="s">
        <v>122</v>
      </c>
      <c r="G323" s="7">
        <v>400000</v>
      </c>
      <c r="H323" s="55" t="s">
        <v>64</v>
      </c>
      <c r="I323" s="12">
        <v>0.05</v>
      </c>
      <c r="J323" s="55" t="s">
        <v>80</v>
      </c>
      <c r="K323" s="54" t="s">
        <v>95</v>
      </c>
      <c r="L323" s="54" t="s">
        <v>118</v>
      </c>
      <c r="M323" s="54" t="s">
        <v>69</v>
      </c>
      <c r="N323" s="54" t="s">
        <v>106</v>
      </c>
      <c r="O323" s="54" t="s">
        <v>207</v>
      </c>
      <c r="P323" s="54"/>
      <c r="Q323" s="3" t="s">
        <v>1394</v>
      </c>
      <c r="R323" s="3" t="s">
        <v>1395</v>
      </c>
    </row>
    <row r="324" spans="1:18">
      <c r="A324" s="54" t="s">
        <v>86</v>
      </c>
      <c r="B324" s="54" t="s">
        <v>1396</v>
      </c>
      <c r="C324" s="54" t="s">
        <v>59</v>
      </c>
      <c r="D324" s="54" t="s">
        <v>74</v>
      </c>
      <c r="E324" s="54" t="s">
        <v>89</v>
      </c>
      <c r="F324" s="54" t="s">
        <v>122</v>
      </c>
      <c r="G324" s="7">
        <v>100000</v>
      </c>
      <c r="H324" s="55" t="s">
        <v>130</v>
      </c>
      <c r="I324" s="12">
        <v>0.5</v>
      </c>
      <c r="J324" s="55" t="s">
        <v>111</v>
      </c>
      <c r="K324" s="54" t="s">
        <v>81</v>
      </c>
      <c r="L324" s="54" t="s">
        <v>96</v>
      </c>
      <c r="M324" s="54" t="s">
        <v>83</v>
      </c>
      <c r="N324" s="54" t="s">
        <v>97</v>
      </c>
      <c r="O324" s="54" t="s">
        <v>207</v>
      </c>
      <c r="P324" s="54" t="s">
        <v>1397</v>
      </c>
      <c r="Q324" s="3" t="s">
        <v>1398</v>
      </c>
    </row>
    <row r="325" spans="1:18">
      <c r="A325" s="54" t="s">
        <v>72</v>
      </c>
      <c r="B325" s="54" t="s">
        <v>1399</v>
      </c>
      <c r="C325" s="54" t="s">
        <v>59</v>
      </c>
      <c r="D325" s="54" t="s">
        <v>60</v>
      </c>
      <c r="E325" s="54" t="s">
        <v>61</v>
      </c>
      <c r="F325" s="54" t="s">
        <v>62</v>
      </c>
      <c r="G325" s="7">
        <v>10000000</v>
      </c>
      <c r="H325" s="55" t="s">
        <v>130</v>
      </c>
      <c r="I325" s="12">
        <v>0.5</v>
      </c>
      <c r="J325" s="55" t="s">
        <v>143</v>
      </c>
      <c r="K325" s="54" t="s">
        <v>95</v>
      </c>
      <c r="L325" s="54" t="s">
        <v>105</v>
      </c>
      <c r="M325" s="54" t="s">
        <v>83</v>
      </c>
      <c r="N325" s="54" t="s">
        <v>113</v>
      </c>
      <c r="O325" s="54" t="s">
        <v>71</v>
      </c>
      <c r="P325" s="54" t="s">
        <v>1400</v>
      </c>
      <c r="Q325" s="3" t="s">
        <v>1401</v>
      </c>
      <c r="R325" s="3" t="s">
        <v>1402</v>
      </c>
    </row>
    <row r="326" spans="1:18">
      <c r="A326" s="54" t="s">
        <v>86</v>
      </c>
      <c r="B326" s="54" t="s">
        <v>1403</v>
      </c>
      <c r="C326" s="54" t="s">
        <v>59</v>
      </c>
      <c r="D326" s="54" t="s">
        <v>74</v>
      </c>
      <c r="E326" s="54" t="s">
        <v>75</v>
      </c>
      <c r="F326" s="54" t="s">
        <v>158</v>
      </c>
      <c r="G326" s="7" t="s">
        <v>65</v>
      </c>
      <c r="H326" s="55" t="s">
        <v>65</v>
      </c>
      <c r="I326" s="12" t="s">
        <v>65</v>
      </c>
      <c r="J326" s="55" t="s">
        <v>111</v>
      </c>
      <c r="K326" s="54" t="s">
        <v>95</v>
      </c>
      <c r="L326" s="54" t="s">
        <v>125</v>
      </c>
      <c r="M326" s="54" t="s">
        <v>83</v>
      </c>
      <c r="N326" s="54" t="s">
        <v>106</v>
      </c>
      <c r="O326" s="54" t="s">
        <v>207</v>
      </c>
      <c r="P326" s="54"/>
      <c r="Q326" s="3" t="s">
        <v>1404</v>
      </c>
    </row>
    <row r="327" spans="1:18">
      <c r="A327" s="54" t="s">
        <v>57</v>
      </c>
      <c r="B327" s="54" t="s">
        <v>1405</v>
      </c>
      <c r="C327" s="54" t="s">
        <v>59</v>
      </c>
      <c r="D327" s="54" t="s">
        <v>60</v>
      </c>
      <c r="E327" s="54" t="s">
        <v>89</v>
      </c>
      <c r="F327" s="54" t="s">
        <v>189</v>
      </c>
      <c r="G327" s="12">
        <v>0.45</v>
      </c>
      <c r="H327" s="55" t="s">
        <v>64</v>
      </c>
      <c r="I327" s="12">
        <v>0.65</v>
      </c>
      <c r="J327" s="55" t="s">
        <v>80</v>
      </c>
      <c r="K327" s="54" t="s">
        <v>67</v>
      </c>
      <c r="L327" s="54" t="s">
        <v>132</v>
      </c>
      <c r="M327" s="54" t="s">
        <v>83</v>
      </c>
      <c r="N327" s="54" t="s">
        <v>106</v>
      </c>
      <c r="O327" s="54" t="s">
        <v>71</v>
      </c>
      <c r="P327" s="54"/>
      <c r="Q327" s="3" t="s">
        <v>1406</v>
      </c>
      <c r="R327" s="3" t="s">
        <v>1407</v>
      </c>
    </row>
    <row r="328" spans="1:18">
      <c r="A328" s="54" t="s">
        <v>72</v>
      </c>
      <c r="B328" s="54" t="s">
        <v>1408</v>
      </c>
      <c r="C328" s="54" t="s">
        <v>59</v>
      </c>
      <c r="D328" s="54" t="s">
        <v>60</v>
      </c>
      <c r="E328" s="54" t="s">
        <v>61</v>
      </c>
      <c r="F328" s="54" t="s">
        <v>76</v>
      </c>
      <c r="G328" s="7" t="s">
        <v>65</v>
      </c>
      <c r="H328" s="55" t="s">
        <v>65</v>
      </c>
      <c r="I328" s="12" t="s">
        <v>65</v>
      </c>
      <c r="J328" s="55" t="s">
        <v>143</v>
      </c>
      <c r="K328" s="54" t="s">
        <v>81</v>
      </c>
      <c r="L328" s="54" t="s">
        <v>82</v>
      </c>
      <c r="M328" s="54" t="s">
        <v>83</v>
      </c>
      <c r="N328" s="54" t="s">
        <v>97</v>
      </c>
      <c r="O328" s="54" t="s">
        <v>71</v>
      </c>
      <c r="P328" s="54"/>
      <c r="Q328" s="3" t="s">
        <v>1409</v>
      </c>
    </row>
    <row r="329" spans="1:18">
      <c r="A329" s="54" t="s">
        <v>57</v>
      </c>
      <c r="B329" s="54" t="s">
        <v>1410</v>
      </c>
      <c r="C329" s="54" t="s">
        <v>59</v>
      </c>
      <c r="D329" s="54" t="s">
        <v>60</v>
      </c>
      <c r="E329" s="54" t="s">
        <v>100</v>
      </c>
      <c r="F329" s="54" t="s">
        <v>188</v>
      </c>
      <c r="G329" s="12">
        <v>1</v>
      </c>
      <c r="H329" s="55" t="s">
        <v>78</v>
      </c>
      <c r="I329" s="12" t="s">
        <v>65</v>
      </c>
      <c r="J329" s="55" t="s">
        <v>80</v>
      </c>
      <c r="K329" s="54" t="s">
        <v>67</v>
      </c>
      <c r="L329" s="54" t="s">
        <v>132</v>
      </c>
      <c r="M329" s="54" t="s">
        <v>69</v>
      </c>
      <c r="N329" s="54" t="s">
        <v>144</v>
      </c>
      <c r="O329" s="54" t="s">
        <v>71</v>
      </c>
      <c r="P329" s="54" t="s">
        <v>1411</v>
      </c>
      <c r="Q329" s="3" t="s">
        <v>1412</v>
      </c>
      <c r="R329" s="3" t="s">
        <v>1413</v>
      </c>
    </row>
    <row r="330" spans="1:18">
      <c r="A330" s="54" t="s">
        <v>57</v>
      </c>
      <c r="B330" s="54" t="s">
        <v>1414</v>
      </c>
      <c r="C330" s="54" t="s">
        <v>59</v>
      </c>
      <c r="D330" s="54" t="s">
        <v>74</v>
      </c>
      <c r="E330" s="54" t="s">
        <v>75</v>
      </c>
      <c r="F330" s="54" t="s">
        <v>170</v>
      </c>
      <c r="G330" s="7">
        <v>65000</v>
      </c>
      <c r="H330" s="55" t="s">
        <v>130</v>
      </c>
      <c r="I330" s="12" t="s">
        <v>568</v>
      </c>
      <c r="J330" s="55" t="s">
        <v>103</v>
      </c>
      <c r="K330" s="54" t="s">
        <v>67</v>
      </c>
      <c r="L330" s="54" t="s">
        <v>132</v>
      </c>
      <c r="M330" s="54" t="s">
        <v>83</v>
      </c>
      <c r="N330" s="54" t="s">
        <v>97</v>
      </c>
      <c r="O330" s="54" t="s">
        <v>71</v>
      </c>
      <c r="P330" s="54" t="s">
        <v>1415</v>
      </c>
      <c r="Q330" s="3" t="s">
        <v>1416</v>
      </c>
    </row>
    <row r="331" spans="1:18">
      <c r="A331" s="54" t="s">
        <v>57</v>
      </c>
      <c r="B331" s="54" t="s">
        <v>1414</v>
      </c>
      <c r="C331" s="54" t="s">
        <v>59</v>
      </c>
      <c r="D331" s="54" t="s">
        <v>74</v>
      </c>
      <c r="E331" s="54" t="s">
        <v>75</v>
      </c>
      <c r="F331" s="54" t="s">
        <v>161</v>
      </c>
      <c r="G331" s="7">
        <v>65001</v>
      </c>
      <c r="H331" s="55" t="s">
        <v>130</v>
      </c>
      <c r="I331" s="12" t="s">
        <v>568</v>
      </c>
      <c r="J331" s="55" t="s">
        <v>103</v>
      </c>
      <c r="K331" s="54" t="s">
        <v>67</v>
      </c>
      <c r="L331" s="54" t="s">
        <v>132</v>
      </c>
      <c r="M331" s="54" t="s">
        <v>83</v>
      </c>
      <c r="N331" s="54" t="s">
        <v>97</v>
      </c>
      <c r="O331" s="54" t="s">
        <v>71</v>
      </c>
      <c r="P331" s="54" t="s">
        <v>1415</v>
      </c>
      <c r="Q331" s="3" t="s">
        <v>1416</v>
      </c>
    </row>
    <row r="332" spans="1:18">
      <c r="A332" s="54" t="s">
        <v>57</v>
      </c>
      <c r="B332" s="149" t="s">
        <v>1417</v>
      </c>
      <c r="C332" s="54" t="s">
        <v>59</v>
      </c>
      <c r="D332" s="54" t="s">
        <v>99</v>
      </c>
      <c r="E332" s="54" t="s">
        <v>75</v>
      </c>
      <c r="F332" s="54" t="s">
        <v>177</v>
      </c>
      <c r="G332" s="12">
        <v>0.9</v>
      </c>
      <c r="H332" s="54" t="s">
        <v>137</v>
      </c>
      <c r="I332" s="12">
        <v>0.1</v>
      </c>
      <c r="J332" s="55" t="s">
        <v>80</v>
      </c>
      <c r="K332" s="54" t="s">
        <v>95</v>
      </c>
      <c r="L332" s="54" t="s">
        <v>125</v>
      </c>
      <c r="M332" s="54" t="s">
        <v>83</v>
      </c>
      <c r="N332" s="54" t="s">
        <v>113</v>
      </c>
      <c r="O332" s="54" t="s">
        <v>71</v>
      </c>
      <c r="P332" s="54" t="s">
        <v>475</v>
      </c>
      <c r="Q332" s="8" t="s">
        <v>469</v>
      </c>
    </row>
    <row r="333" spans="1:18">
      <c r="A333" s="54" t="s">
        <v>57</v>
      </c>
      <c r="B333" s="54" t="s">
        <v>1418</v>
      </c>
      <c r="C333" s="54" t="s">
        <v>59</v>
      </c>
      <c r="D333" s="54" t="s">
        <v>60</v>
      </c>
      <c r="E333" s="54" t="s">
        <v>89</v>
      </c>
      <c r="F333" s="54" t="s">
        <v>122</v>
      </c>
      <c r="G333" s="7" t="s">
        <v>91</v>
      </c>
      <c r="H333" s="55" t="s">
        <v>137</v>
      </c>
      <c r="I333" s="12" t="s">
        <v>65</v>
      </c>
      <c r="J333" s="55" t="s">
        <v>103</v>
      </c>
      <c r="K333" s="54" t="s">
        <v>81</v>
      </c>
      <c r="L333" s="54" t="s">
        <v>118</v>
      </c>
      <c r="M333" s="54" t="s">
        <v>83</v>
      </c>
      <c r="N333" s="54" t="s">
        <v>133</v>
      </c>
      <c r="O333" s="54" t="s">
        <v>71</v>
      </c>
      <c r="P333" s="54" t="s">
        <v>1419</v>
      </c>
      <c r="Q333" s="66" t="s">
        <v>1420</v>
      </c>
    </row>
    <row r="334" spans="1:18">
      <c r="A334"/>
      <c r="B334" s="54"/>
      <c r="C334" s="54"/>
      <c r="D334" s="54"/>
      <c r="E334" s="54"/>
      <c r="F334" s="54"/>
      <c r="G334" s="7"/>
      <c r="H334" s="55"/>
      <c r="I334" s="12"/>
      <c r="J334" s="55"/>
      <c r="K334" s="54"/>
      <c r="L334" s="54"/>
      <c r="M334" s="54"/>
      <c r="N334" s="54"/>
      <c r="O334" s="54"/>
      <c r="P334" s="54"/>
      <c r="Q334" s="8"/>
    </row>
    <row r="335" spans="1:18">
      <c r="A335"/>
      <c r="B335" s="54"/>
      <c r="C335" s="54"/>
      <c r="D335" s="54"/>
      <c r="E335" s="54"/>
      <c r="F335" s="54"/>
      <c r="G335" s="7"/>
      <c r="H335" s="55"/>
      <c r="I335" s="12"/>
      <c r="J335" s="55"/>
      <c r="K335" s="54"/>
      <c r="L335" s="54"/>
      <c r="M335" s="54"/>
      <c r="N335" s="54"/>
      <c r="O335" s="54"/>
      <c r="P335" s="54"/>
    </row>
    <row r="336" spans="1:18">
      <c r="A336"/>
      <c r="B336" s="54"/>
      <c r="C336" s="54"/>
      <c r="D336" s="54"/>
      <c r="E336" s="54"/>
      <c r="F336" s="54"/>
      <c r="G336" s="7"/>
      <c r="H336" s="55"/>
      <c r="I336" s="12"/>
      <c r="J336" s="55"/>
      <c r="K336" s="54"/>
      <c r="L336" s="54"/>
      <c r="M336" s="54"/>
      <c r="N336" s="54"/>
      <c r="O336" s="54"/>
      <c r="P336" s="54"/>
    </row>
    <row r="337" spans="1:16">
      <c r="A337"/>
      <c r="B337" s="54"/>
      <c r="C337" s="54"/>
      <c r="D337" s="54"/>
      <c r="E337" s="54"/>
      <c r="F337" s="54"/>
      <c r="G337" s="7"/>
      <c r="H337" s="55"/>
      <c r="I337" s="12"/>
      <c r="J337" s="55"/>
      <c r="K337" s="54"/>
      <c r="L337" s="54"/>
      <c r="M337" s="54"/>
      <c r="N337" s="54"/>
      <c r="O337" s="54"/>
      <c r="P337" s="54"/>
    </row>
    <row r="338" spans="1:16">
      <c r="A338"/>
      <c r="B338" s="54"/>
      <c r="C338" s="54"/>
      <c r="D338" s="54"/>
      <c r="E338" s="54"/>
      <c r="F338" s="54"/>
      <c r="G338" s="7"/>
      <c r="H338" s="55"/>
      <c r="I338" s="12"/>
      <c r="J338" s="55"/>
      <c r="K338" s="54"/>
      <c r="L338" s="54"/>
      <c r="M338" s="54"/>
      <c r="N338" s="54"/>
      <c r="O338" s="54"/>
      <c r="P338" s="54"/>
    </row>
    <row r="339" spans="1:16">
      <c r="A339"/>
      <c r="B339" s="54"/>
      <c r="C339" s="54"/>
      <c r="D339" s="54"/>
      <c r="E339" s="54"/>
      <c r="F339" s="54"/>
      <c r="G339" s="7"/>
      <c r="H339" s="55"/>
      <c r="I339" s="12"/>
      <c r="J339" s="55"/>
      <c r="K339" s="54"/>
      <c r="L339" s="54"/>
      <c r="M339" s="54"/>
      <c r="N339" s="54"/>
      <c r="O339" s="54"/>
      <c r="P339" s="54"/>
    </row>
    <row r="340" spans="1:16">
      <c r="A340"/>
      <c r="B340" s="54"/>
      <c r="C340" s="54"/>
      <c r="D340" s="54"/>
      <c r="E340" s="54"/>
      <c r="F340" s="54"/>
      <c r="G340" s="7"/>
      <c r="H340" s="55"/>
      <c r="I340" s="12"/>
      <c r="J340" s="55"/>
      <c r="K340" s="54"/>
      <c r="L340" s="54"/>
      <c r="M340" s="54"/>
      <c r="N340" s="54"/>
      <c r="O340" s="54"/>
      <c r="P340" s="54"/>
    </row>
    <row r="341" spans="1:16">
      <c r="A341"/>
      <c r="B341" s="54"/>
      <c r="C341" s="54"/>
      <c r="D341" s="54"/>
      <c r="E341" s="54"/>
      <c r="F341" s="54"/>
      <c r="G341" s="7"/>
      <c r="H341" s="55"/>
      <c r="I341" s="12"/>
      <c r="J341" s="55"/>
      <c r="K341" s="54"/>
      <c r="L341" s="54"/>
      <c r="M341" s="54"/>
      <c r="N341" s="54"/>
      <c r="O341" s="54"/>
      <c r="P341" s="54"/>
    </row>
    <row r="342" spans="1:16">
      <c r="A342"/>
      <c r="B342" s="54"/>
      <c r="C342" s="54"/>
      <c r="D342" s="54"/>
      <c r="E342" s="54"/>
      <c r="F342" s="54"/>
      <c r="G342" s="7"/>
      <c r="H342" s="55"/>
      <c r="I342" s="12"/>
      <c r="J342" s="55"/>
      <c r="K342" s="54"/>
      <c r="L342" s="54"/>
      <c r="M342" s="54"/>
      <c r="N342" s="54"/>
      <c r="O342" s="54"/>
      <c r="P342" s="54"/>
    </row>
    <row r="343" spans="1:16">
      <c r="A343"/>
      <c r="B343" s="54"/>
      <c r="C343" s="54"/>
      <c r="D343" s="54"/>
      <c r="E343" s="54"/>
      <c r="F343" s="54"/>
      <c r="G343" s="7"/>
      <c r="H343" s="55"/>
      <c r="I343" s="12"/>
      <c r="J343" s="55"/>
      <c r="K343" s="54"/>
      <c r="L343" s="54"/>
      <c r="M343" s="54"/>
      <c r="N343" s="54"/>
      <c r="O343" s="54"/>
      <c r="P343" s="54"/>
    </row>
    <row r="344" spans="1:16">
      <c r="A344"/>
      <c r="B344" s="54"/>
      <c r="C344" s="54"/>
      <c r="D344" s="54"/>
      <c r="E344" s="54"/>
      <c r="F344" s="54"/>
      <c r="G344" s="7"/>
      <c r="H344" s="55"/>
      <c r="I344" s="12"/>
      <c r="J344" s="55"/>
      <c r="K344" s="54"/>
      <c r="L344" s="54"/>
      <c r="M344" s="54"/>
      <c r="N344" s="54"/>
      <c r="O344" s="54"/>
      <c r="P344" s="54"/>
    </row>
    <row r="345" spans="1:16">
      <c r="A345"/>
      <c r="B345" s="54"/>
      <c r="C345" s="54"/>
      <c r="D345" s="54"/>
      <c r="E345" s="54"/>
      <c r="F345" s="54"/>
      <c r="G345" s="7"/>
      <c r="H345" s="55"/>
      <c r="I345" s="12"/>
      <c r="J345" s="55"/>
      <c r="K345" s="54"/>
      <c r="L345" s="54"/>
      <c r="M345" s="54"/>
      <c r="N345" s="54"/>
      <c r="O345" s="54"/>
      <c r="P345" s="54"/>
    </row>
    <row r="346" spans="1:16">
      <c r="A346"/>
      <c r="B346" s="54"/>
      <c r="C346" s="54"/>
      <c r="D346" s="54"/>
      <c r="E346" s="54"/>
      <c r="F346" s="54"/>
      <c r="G346" s="7"/>
      <c r="H346" s="55"/>
      <c r="I346" s="12"/>
      <c r="J346" s="55"/>
      <c r="K346" s="54"/>
      <c r="L346" s="54"/>
      <c r="M346" s="54"/>
      <c r="N346" s="54"/>
      <c r="O346" s="54"/>
      <c r="P346" s="54"/>
    </row>
    <row r="347" spans="1:16">
      <c r="A347"/>
      <c r="B347" s="54"/>
      <c r="C347" s="54"/>
      <c r="D347" s="54"/>
      <c r="E347" s="54"/>
      <c r="F347" s="54"/>
      <c r="G347" s="7"/>
      <c r="H347" s="55"/>
      <c r="I347" s="12"/>
      <c r="J347" s="55"/>
      <c r="K347" s="54"/>
      <c r="L347" s="54"/>
      <c r="M347" s="54"/>
      <c r="N347" s="54"/>
      <c r="O347" s="54"/>
      <c r="P347" s="54"/>
    </row>
    <row r="348" spans="1:16">
      <c r="A348"/>
      <c r="B348" s="54"/>
      <c r="C348" s="54"/>
      <c r="D348" s="54"/>
      <c r="E348" s="54"/>
      <c r="F348" s="54"/>
      <c r="G348" s="7"/>
      <c r="H348" s="55"/>
      <c r="I348" s="12"/>
      <c r="J348" s="55"/>
      <c r="K348" s="54"/>
      <c r="L348" s="54"/>
      <c r="M348" s="54"/>
      <c r="N348" s="54"/>
      <c r="O348" s="54"/>
      <c r="P348" s="54"/>
    </row>
    <row r="349" spans="1:16">
      <c r="A349"/>
      <c r="B349" s="54"/>
      <c r="C349" s="54"/>
      <c r="D349" s="54"/>
      <c r="E349" s="54"/>
      <c r="F349" s="54"/>
      <c r="G349" s="7"/>
      <c r="H349" s="55"/>
      <c r="I349" s="12"/>
      <c r="J349" s="55"/>
      <c r="K349" s="54"/>
      <c r="L349" s="54"/>
      <c r="M349" s="54"/>
      <c r="N349" s="54"/>
      <c r="O349" s="54"/>
      <c r="P349" s="54"/>
    </row>
    <row r="350" spans="1:16">
      <c r="A350"/>
      <c r="B350" s="54"/>
      <c r="C350" s="54"/>
      <c r="D350" s="54"/>
      <c r="E350" s="54"/>
      <c r="F350" s="54"/>
      <c r="G350" s="7"/>
      <c r="H350" s="55"/>
      <c r="I350" s="12"/>
      <c r="J350" s="55"/>
      <c r="K350" s="54"/>
      <c r="L350" s="54"/>
      <c r="M350" s="54"/>
      <c r="N350" s="54"/>
      <c r="O350" s="54"/>
      <c r="P350" s="54"/>
    </row>
    <row r="351" spans="1:16">
      <c r="A351"/>
      <c r="B351" s="54"/>
      <c r="C351" s="54"/>
      <c r="D351" s="54"/>
      <c r="E351" s="54"/>
      <c r="F351" s="54"/>
      <c r="G351" s="7"/>
      <c r="H351" s="55"/>
      <c r="I351" s="12"/>
      <c r="J351" s="55"/>
      <c r="K351" s="54"/>
      <c r="L351" s="54"/>
      <c r="M351" s="54"/>
      <c r="N351" s="54"/>
      <c r="O351" s="54"/>
      <c r="P351" s="54"/>
    </row>
    <row r="352" spans="1:16">
      <c r="A352"/>
      <c r="B352" s="54"/>
      <c r="C352" s="54"/>
      <c r="D352" s="54"/>
      <c r="E352" s="54"/>
      <c r="F352" s="54"/>
      <c r="G352" s="7"/>
      <c r="H352" s="55"/>
      <c r="I352" s="12"/>
      <c r="J352" s="55"/>
      <c r="K352" s="54"/>
      <c r="L352" s="54"/>
      <c r="M352" s="54"/>
      <c r="N352" s="54"/>
      <c r="O352" s="54"/>
      <c r="P352" s="54"/>
    </row>
    <row r="353" spans="1:16">
      <c r="A353"/>
      <c r="B353" s="54"/>
      <c r="C353" s="54"/>
      <c r="D353" s="54"/>
      <c r="E353" s="54"/>
      <c r="F353" s="54"/>
      <c r="G353" s="7"/>
      <c r="H353" s="55"/>
      <c r="I353" s="12"/>
      <c r="J353" s="55"/>
      <c r="K353" s="54"/>
      <c r="L353" s="54"/>
      <c r="M353" s="54"/>
      <c r="N353" s="54"/>
      <c r="O353" s="54"/>
      <c r="P353" s="54"/>
    </row>
    <row r="354" spans="1:16">
      <c r="A354"/>
      <c r="B354" s="54"/>
      <c r="C354" s="54"/>
      <c r="D354" s="54"/>
      <c r="E354" s="54"/>
      <c r="F354" s="54"/>
      <c r="G354" s="7"/>
      <c r="H354" s="55"/>
      <c r="I354" s="12"/>
      <c r="J354" s="55"/>
      <c r="K354" s="54"/>
      <c r="L354" s="54"/>
      <c r="M354" s="54"/>
      <c r="N354" s="54"/>
      <c r="O354" s="54"/>
      <c r="P354" s="54"/>
    </row>
    <row r="355" spans="1:16">
      <c r="A355"/>
      <c r="B355" s="54"/>
      <c r="C355" s="54"/>
      <c r="D355" s="54"/>
      <c r="E355" s="54"/>
      <c r="F355" s="54"/>
      <c r="G355" s="7"/>
      <c r="H355" s="55"/>
      <c r="I355" s="12"/>
      <c r="J355" s="55"/>
      <c r="K355" s="54"/>
      <c r="L355" s="54"/>
      <c r="M355" s="54"/>
      <c r="N355" s="54"/>
      <c r="O355" s="54"/>
      <c r="P355" s="54"/>
    </row>
    <row r="356" spans="1:16">
      <c r="A356"/>
      <c r="B356" s="54"/>
      <c r="C356" s="54"/>
      <c r="D356" s="54"/>
      <c r="E356" s="54"/>
      <c r="F356" s="54"/>
      <c r="G356" s="7"/>
      <c r="H356" s="55"/>
      <c r="I356" s="12"/>
      <c r="J356" s="55"/>
      <c r="K356" s="54"/>
      <c r="L356" s="54"/>
      <c r="M356" s="54"/>
      <c r="N356" s="54"/>
      <c r="O356" s="54"/>
      <c r="P356" s="54"/>
    </row>
    <row r="357" spans="1:16">
      <c r="A357"/>
      <c r="B357" s="54"/>
      <c r="C357" s="54"/>
      <c r="D357" s="54"/>
      <c r="E357" s="54"/>
      <c r="F357" s="54"/>
      <c r="G357" s="7"/>
      <c r="H357" s="55"/>
      <c r="I357" s="12"/>
      <c r="J357" s="55"/>
      <c r="K357" s="54"/>
      <c r="L357" s="54"/>
      <c r="M357" s="54"/>
      <c r="N357" s="54"/>
      <c r="O357" s="54"/>
      <c r="P357" s="54"/>
    </row>
    <row r="358" spans="1:16">
      <c r="A358"/>
      <c r="B358" s="54"/>
      <c r="C358" s="54"/>
      <c r="D358" s="54"/>
      <c r="E358" s="54"/>
      <c r="F358" s="54"/>
      <c r="G358" s="7"/>
      <c r="H358" s="55"/>
      <c r="I358" s="12"/>
      <c r="J358" s="55"/>
      <c r="K358" s="54"/>
      <c r="L358" s="54"/>
      <c r="M358" s="54"/>
      <c r="N358" s="54"/>
      <c r="O358" s="54"/>
      <c r="P358" s="54"/>
    </row>
    <row r="359" spans="1:16">
      <c r="A359"/>
      <c r="B359" s="54"/>
      <c r="C359" s="54"/>
      <c r="D359" s="54"/>
      <c r="E359" s="54"/>
      <c r="F359" s="54"/>
      <c r="G359" s="7"/>
      <c r="H359" s="55"/>
      <c r="I359" s="12"/>
      <c r="J359" s="55"/>
      <c r="K359" s="54"/>
      <c r="L359" s="54"/>
      <c r="M359" s="54"/>
      <c r="N359" s="54"/>
      <c r="O359" s="54"/>
      <c r="P359" s="54"/>
    </row>
    <row r="360" spans="1:16">
      <c r="A360"/>
      <c r="B360" s="54"/>
      <c r="C360" s="54"/>
      <c r="D360" s="54"/>
      <c r="E360" s="54"/>
      <c r="F360" s="54"/>
      <c r="G360" s="7"/>
      <c r="H360" s="55"/>
      <c r="I360" s="12"/>
      <c r="J360" s="55"/>
      <c r="K360" s="54"/>
      <c r="L360" s="54"/>
      <c r="M360" s="54"/>
      <c r="N360" s="54"/>
      <c r="O360" s="54"/>
      <c r="P360" s="54"/>
    </row>
    <row r="361" spans="1:16">
      <c r="A361"/>
      <c r="B361" s="54"/>
      <c r="C361" s="54"/>
      <c r="D361" s="54"/>
      <c r="E361" s="54"/>
      <c r="F361" s="54"/>
      <c r="G361" s="7"/>
      <c r="H361" s="55"/>
      <c r="I361" s="12"/>
      <c r="J361" s="55"/>
      <c r="K361" s="54"/>
      <c r="L361" s="54"/>
      <c r="M361" s="54"/>
      <c r="N361" s="54"/>
      <c r="O361" s="54"/>
      <c r="P361" s="54"/>
    </row>
    <row r="362" spans="1:16">
      <c r="A362"/>
      <c r="B362" s="54"/>
      <c r="C362" s="54"/>
      <c r="D362" s="54"/>
      <c r="E362" s="54"/>
      <c r="F362" s="54"/>
      <c r="G362" s="7"/>
      <c r="H362" s="55"/>
      <c r="I362" s="12"/>
      <c r="J362" s="55"/>
      <c r="K362" s="54"/>
      <c r="L362" s="54"/>
      <c r="M362" s="54"/>
      <c r="N362" s="54"/>
      <c r="O362" s="54"/>
      <c r="P362" s="54"/>
    </row>
    <row r="363" spans="1:16">
      <c r="A363"/>
      <c r="B363" s="54"/>
      <c r="C363" s="54"/>
      <c r="D363" s="54"/>
      <c r="E363" s="54"/>
      <c r="F363" s="54"/>
      <c r="G363" s="7"/>
      <c r="H363" s="55"/>
      <c r="I363" s="12"/>
      <c r="J363" s="55"/>
      <c r="K363" s="54"/>
      <c r="L363" s="54"/>
      <c r="M363" s="54"/>
      <c r="N363" s="54"/>
      <c r="O363" s="54"/>
      <c r="P363" s="54"/>
    </row>
    <row r="364" spans="1:16">
      <c r="A364"/>
      <c r="B364" s="54"/>
      <c r="C364" s="54"/>
      <c r="D364" s="54"/>
      <c r="E364" s="54"/>
      <c r="F364" s="54"/>
      <c r="G364" s="7"/>
      <c r="H364" s="55"/>
      <c r="I364" s="12"/>
      <c r="J364" s="55"/>
      <c r="K364" s="54"/>
      <c r="L364" s="54"/>
      <c r="M364" s="54"/>
      <c r="N364" s="54"/>
      <c r="O364" s="54"/>
      <c r="P364" s="54"/>
    </row>
    <row r="365" spans="1:16">
      <c r="A365"/>
      <c r="B365" s="54"/>
      <c r="C365" s="54"/>
      <c r="D365" s="54"/>
      <c r="E365" s="54"/>
      <c r="F365" s="54"/>
      <c r="G365" s="7"/>
      <c r="H365" s="55"/>
      <c r="I365" s="12"/>
      <c r="J365" s="55"/>
      <c r="K365" s="54"/>
      <c r="L365" s="54"/>
      <c r="M365" s="54"/>
      <c r="N365" s="54"/>
      <c r="O365" s="54"/>
      <c r="P365" s="54"/>
    </row>
    <row r="366" spans="1:16">
      <c r="A366"/>
      <c r="B366" s="54"/>
      <c r="C366" s="54"/>
      <c r="D366" s="54"/>
      <c r="E366" s="54"/>
      <c r="F366" s="54"/>
      <c r="G366" s="7"/>
      <c r="H366" s="55"/>
      <c r="I366" s="12"/>
      <c r="J366" s="55"/>
      <c r="K366" s="54"/>
      <c r="L366" s="54"/>
      <c r="M366" s="54"/>
      <c r="N366" s="54"/>
      <c r="O366" s="54"/>
      <c r="P366" s="54"/>
    </row>
    <row r="367" spans="1:16">
      <c r="A367"/>
      <c r="B367" s="54"/>
      <c r="C367" s="54"/>
      <c r="D367" s="54"/>
      <c r="E367" s="54"/>
      <c r="F367" s="54"/>
      <c r="G367" s="7"/>
      <c r="H367" s="55"/>
      <c r="I367" s="12"/>
      <c r="J367" s="55"/>
      <c r="K367" s="54"/>
      <c r="L367" s="54"/>
      <c r="M367" s="54"/>
      <c r="N367" s="54"/>
      <c r="O367" s="54"/>
      <c r="P367" s="54"/>
    </row>
    <row r="368" spans="1:16">
      <c r="A368"/>
      <c r="B368" s="54"/>
      <c r="C368" s="54"/>
      <c r="D368" s="54"/>
      <c r="E368" s="54"/>
      <c r="F368" s="54"/>
      <c r="G368" s="7"/>
      <c r="H368" s="55"/>
      <c r="I368" s="12"/>
      <c r="J368" s="55"/>
      <c r="K368" s="54"/>
      <c r="L368" s="54"/>
      <c r="M368" s="54"/>
      <c r="N368" s="54"/>
      <c r="O368" s="54"/>
      <c r="P368" s="54"/>
    </row>
    <row r="369" spans="1:16">
      <c r="A369"/>
      <c r="B369" s="54"/>
      <c r="C369" s="54"/>
      <c r="D369" s="54"/>
      <c r="E369" s="54"/>
      <c r="F369" s="54"/>
      <c r="G369" s="7"/>
      <c r="H369" s="55"/>
      <c r="I369" s="12"/>
      <c r="J369" s="55"/>
      <c r="K369" s="54"/>
      <c r="L369" s="54"/>
      <c r="M369" s="54"/>
      <c r="N369" s="54"/>
      <c r="O369" s="54"/>
      <c r="P369" s="54"/>
    </row>
    <row r="370" spans="1:16">
      <c r="A370"/>
      <c r="B370" s="54"/>
      <c r="C370" s="54"/>
      <c r="D370" s="54"/>
      <c r="E370" s="54"/>
      <c r="F370" s="54"/>
      <c r="G370" s="7"/>
      <c r="H370" s="55"/>
      <c r="I370" s="12"/>
      <c r="J370" s="55"/>
      <c r="K370" s="54"/>
      <c r="L370" s="54"/>
      <c r="M370" s="54"/>
      <c r="N370" s="54"/>
      <c r="O370" s="54"/>
      <c r="P370" s="54"/>
    </row>
    <row r="371" spans="1:16">
      <c r="A371"/>
      <c r="B371" s="54"/>
      <c r="C371" s="54"/>
      <c r="D371" s="54"/>
      <c r="E371" s="54"/>
      <c r="F371" s="54"/>
      <c r="G371" s="7"/>
      <c r="H371" s="55"/>
      <c r="I371" s="12"/>
      <c r="J371" s="55"/>
      <c r="K371" s="54"/>
      <c r="L371" s="54"/>
      <c r="M371" s="54"/>
      <c r="N371" s="54"/>
      <c r="O371" s="54"/>
      <c r="P371" s="54"/>
    </row>
    <row r="372" spans="1:16">
      <c r="A372"/>
      <c r="B372" s="54"/>
      <c r="C372" s="54"/>
      <c r="D372" s="54"/>
      <c r="E372" s="54"/>
      <c r="F372" s="54"/>
      <c r="G372" s="7"/>
      <c r="H372" s="55"/>
      <c r="I372" s="12"/>
      <c r="J372" s="55"/>
      <c r="K372" s="54"/>
      <c r="L372" s="54"/>
      <c r="M372" s="54"/>
      <c r="N372" s="54"/>
      <c r="O372" s="54"/>
      <c r="P372" s="54"/>
    </row>
    <row r="373" spans="1:16">
      <c r="A373"/>
      <c r="B373" s="54"/>
      <c r="C373" s="54"/>
      <c r="D373" s="54"/>
      <c r="E373" s="54"/>
      <c r="F373" s="54"/>
      <c r="G373" s="7"/>
      <c r="H373" s="55"/>
      <c r="I373" s="12"/>
      <c r="J373" s="55"/>
      <c r="K373" s="54"/>
      <c r="L373" s="54"/>
      <c r="M373" s="54"/>
      <c r="N373" s="54"/>
      <c r="O373" s="54"/>
      <c r="P373" s="54"/>
    </row>
    <row r="374" spans="1:16">
      <c r="A374"/>
      <c r="B374" s="54"/>
      <c r="C374" s="54"/>
      <c r="D374" s="54"/>
      <c r="E374" s="54"/>
      <c r="F374" s="54"/>
      <c r="G374" s="7"/>
      <c r="H374" s="55"/>
      <c r="I374" s="12"/>
      <c r="J374" s="55"/>
      <c r="K374" s="54"/>
      <c r="L374" s="54"/>
      <c r="M374" s="54"/>
      <c r="N374" s="54"/>
      <c r="O374" s="54"/>
      <c r="P374" s="54"/>
    </row>
    <row r="375" spans="1:16">
      <c r="A375"/>
      <c r="B375" s="54"/>
      <c r="C375" s="54"/>
      <c r="D375" s="54"/>
      <c r="E375" s="54"/>
      <c r="F375" s="54"/>
      <c r="G375" s="7"/>
      <c r="H375" s="55"/>
      <c r="I375" s="12"/>
      <c r="J375" s="55"/>
      <c r="K375" s="54"/>
      <c r="L375" s="54"/>
      <c r="M375" s="54"/>
      <c r="N375" s="54"/>
      <c r="O375" s="54"/>
      <c r="P375" s="54"/>
    </row>
    <row r="376" spans="1:16">
      <c r="A376"/>
      <c r="B376" s="54"/>
      <c r="C376" s="54"/>
      <c r="D376" s="54"/>
      <c r="E376" s="54"/>
      <c r="F376" s="54"/>
      <c r="G376" s="7"/>
      <c r="H376" s="55"/>
      <c r="I376" s="12"/>
      <c r="J376" s="55"/>
      <c r="K376" s="54"/>
      <c r="L376" s="54"/>
      <c r="M376" s="54"/>
      <c r="N376" s="54"/>
      <c r="O376" s="54"/>
      <c r="P376" s="54"/>
    </row>
    <row r="377" spans="1:16">
      <c r="A377"/>
      <c r="B377" s="54"/>
      <c r="C377" s="54"/>
      <c r="D377" s="54"/>
      <c r="E377" s="54"/>
      <c r="F377" s="54"/>
      <c r="G377" s="7"/>
      <c r="H377" s="55"/>
      <c r="I377" s="12"/>
      <c r="J377" s="55"/>
      <c r="K377" s="54"/>
      <c r="L377" s="54"/>
      <c r="M377" s="54"/>
      <c r="N377" s="54"/>
      <c r="O377" s="54"/>
      <c r="P377" s="54"/>
    </row>
    <row r="378" spans="1:16">
      <c r="A378"/>
      <c r="B378" s="54"/>
      <c r="C378" s="54"/>
      <c r="D378" s="54"/>
      <c r="E378" s="54"/>
      <c r="F378" s="54"/>
      <c r="G378" s="7"/>
      <c r="H378" s="55"/>
      <c r="I378" s="12"/>
      <c r="J378" s="55"/>
      <c r="K378" s="54"/>
      <c r="L378" s="54"/>
      <c r="M378" s="54"/>
      <c r="N378" s="54"/>
      <c r="O378" s="54"/>
      <c r="P378" s="54"/>
    </row>
    <row r="379" spans="1:16">
      <c r="A379"/>
      <c r="B379" s="54"/>
      <c r="C379" s="54"/>
      <c r="D379" s="54"/>
      <c r="E379" s="54"/>
      <c r="F379" s="54"/>
      <c r="G379" s="7"/>
      <c r="H379" s="55"/>
      <c r="I379" s="12"/>
      <c r="J379" s="55"/>
      <c r="K379" s="54"/>
      <c r="L379" s="54"/>
      <c r="M379" s="54"/>
      <c r="N379" s="54"/>
      <c r="O379" s="54"/>
      <c r="P379" s="54"/>
    </row>
    <row r="380" spans="1:16">
      <c r="A380"/>
      <c r="B380" s="54"/>
      <c r="C380" s="54"/>
      <c r="D380" s="54"/>
      <c r="E380" s="54"/>
      <c r="F380" s="54"/>
      <c r="G380" s="7"/>
      <c r="H380" s="55"/>
      <c r="I380" s="12"/>
      <c r="J380" s="55"/>
      <c r="K380" s="54"/>
      <c r="L380" s="54"/>
      <c r="M380" s="54"/>
      <c r="N380" s="54"/>
      <c r="O380" s="54"/>
      <c r="P380" s="54"/>
    </row>
    <row r="381" spans="1:16">
      <c r="A381"/>
      <c r="B381" s="54"/>
      <c r="C381" s="54"/>
      <c r="D381" s="54"/>
      <c r="E381" s="54"/>
      <c r="F381" s="54"/>
      <c r="G381" s="7"/>
      <c r="H381" s="55"/>
      <c r="I381" s="12"/>
      <c r="J381" s="55"/>
      <c r="K381" s="54"/>
      <c r="L381" s="54"/>
      <c r="M381" s="54"/>
      <c r="N381" s="54"/>
      <c r="O381" s="54"/>
      <c r="P381" s="54"/>
    </row>
    <row r="382" spans="1:16">
      <c r="A382"/>
      <c r="B382" s="54"/>
      <c r="C382" s="54"/>
      <c r="D382" s="54"/>
      <c r="E382" s="54"/>
      <c r="F382" s="54"/>
      <c r="G382" s="7"/>
      <c r="H382" s="55"/>
      <c r="I382" s="12"/>
      <c r="J382" s="55"/>
      <c r="K382" s="54"/>
      <c r="L382" s="54"/>
      <c r="M382" s="54"/>
      <c r="N382" s="54"/>
      <c r="O382" s="54"/>
      <c r="P382" s="54"/>
    </row>
    <row r="383" spans="1:16">
      <c r="A383"/>
      <c r="B383" s="54"/>
      <c r="C383" s="54"/>
      <c r="D383" s="54"/>
      <c r="E383" s="54"/>
      <c r="F383" s="54"/>
      <c r="G383" s="7"/>
      <c r="H383" s="55"/>
      <c r="I383" s="12"/>
      <c r="J383" s="55"/>
      <c r="K383" s="54"/>
      <c r="L383" s="54"/>
      <c r="M383" s="54"/>
      <c r="N383" s="54"/>
      <c r="O383" s="54"/>
      <c r="P383" s="54"/>
    </row>
    <row r="384" spans="1:16">
      <c r="A384"/>
      <c r="B384" s="54"/>
      <c r="C384" s="54"/>
      <c r="D384" s="54"/>
      <c r="E384" s="54"/>
      <c r="F384" s="54"/>
      <c r="G384" s="7"/>
      <c r="H384" s="55"/>
      <c r="I384" s="12"/>
      <c r="J384" s="55"/>
      <c r="K384" s="54"/>
      <c r="L384" s="54"/>
      <c r="M384" s="54"/>
      <c r="N384" s="54"/>
      <c r="O384" s="54"/>
      <c r="P384" s="54"/>
    </row>
    <row r="385" spans="1:16">
      <c r="A385"/>
      <c r="B385" s="54"/>
      <c r="C385" s="54"/>
      <c r="D385" s="54"/>
      <c r="E385" s="54"/>
      <c r="F385" s="54"/>
      <c r="G385" s="7"/>
      <c r="H385" s="55"/>
      <c r="I385" s="12"/>
      <c r="J385" s="55"/>
      <c r="K385" s="54"/>
      <c r="L385" s="54"/>
      <c r="M385" s="54"/>
      <c r="N385" s="54"/>
      <c r="O385" s="54"/>
      <c r="P385" s="54"/>
    </row>
    <row r="386" spans="1:16">
      <c r="A386"/>
      <c r="B386" s="54"/>
      <c r="C386" s="54"/>
      <c r="D386" s="54"/>
      <c r="E386" s="54"/>
      <c r="F386" s="54"/>
      <c r="G386" s="7"/>
      <c r="H386" s="55"/>
      <c r="I386" s="12"/>
      <c r="J386" s="55"/>
      <c r="K386" s="54"/>
      <c r="L386" s="54"/>
      <c r="M386" s="54"/>
      <c r="N386" s="54"/>
      <c r="O386" s="54"/>
      <c r="P386" s="54"/>
    </row>
    <row r="387" spans="1:16">
      <c r="A387"/>
      <c r="B387" s="54"/>
      <c r="C387" s="54"/>
      <c r="D387" s="54"/>
      <c r="E387" s="54"/>
      <c r="F387" s="54"/>
      <c r="G387" s="7"/>
      <c r="H387" s="55"/>
      <c r="I387" s="12"/>
      <c r="J387" s="55"/>
      <c r="K387" s="54"/>
      <c r="L387" s="54"/>
      <c r="M387" s="54"/>
      <c r="N387" s="54"/>
      <c r="O387" s="54"/>
      <c r="P387" s="54"/>
    </row>
    <row r="388" spans="1:16">
      <c r="A388"/>
      <c r="B388" s="54"/>
      <c r="C388" s="54"/>
      <c r="D388" s="54"/>
      <c r="E388" s="54"/>
      <c r="F388" s="54"/>
      <c r="G388" s="7"/>
      <c r="H388" s="55"/>
      <c r="I388" s="12"/>
      <c r="J388" s="55"/>
      <c r="K388" s="54"/>
      <c r="L388" s="54"/>
      <c r="M388" s="54"/>
      <c r="N388" s="54"/>
      <c r="O388" s="54"/>
      <c r="P388" s="54"/>
    </row>
    <row r="389" spans="1:16">
      <c r="A389"/>
      <c r="B389" s="54"/>
      <c r="C389" s="54"/>
      <c r="D389" s="54"/>
      <c r="E389" s="54"/>
      <c r="F389" s="54"/>
      <c r="G389" s="7"/>
      <c r="H389" s="55"/>
      <c r="I389" s="12"/>
      <c r="J389" s="55"/>
      <c r="K389" s="54"/>
      <c r="L389" s="54"/>
      <c r="M389" s="54"/>
      <c r="N389" s="54"/>
      <c r="O389" s="54"/>
      <c r="P389" s="54"/>
    </row>
    <row r="390" spans="1:16">
      <c r="A390" s="54"/>
      <c r="B390" s="54"/>
      <c r="C390" s="54"/>
      <c r="D390" s="54"/>
      <c r="E390" s="54"/>
      <c r="F390" s="7"/>
      <c r="G390" s="55"/>
      <c r="H390" s="12"/>
      <c r="I390" s="55"/>
      <c r="J390" s="54"/>
      <c r="K390" s="54"/>
      <c r="L390" s="54"/>
      <c r="M390" s="54"/>
      <c r="N390" s="54"/>
      <c r="O390" s="54"/>
      <c r="P390"/>
    </row>
    <row r="391" spans="1:16">
      <c r="A391" s="54"/>
      <c r="B391" s="54"/>
      <c r="C391" s="54"/>
      <c r="D391" s="54"/>
      <c r="E391" s="54"/>
      <c r="F391" s="7"/>
      <c r="G391" s="55"/>
      <c r="H391" s="12"/>
      <c r="I391" s="55"/>
      <c r="J391" s="54"/>
      <c r="K391" s="54"/>
      <c r="L391" s="54"/>
      <c r="M391" s="54"/>
      <c r="N391" s="54"/>
      <c r="O391" s="54"/>
      <c r="P391"/>
    </row>
    <row r="392" spans="1:16">
      <c r="A392" s="54"/>
      <c r="B392" s="54"/>
      <c r="C392" s="54"/>
      <c r="D392" s="54"/>
      <c r="E392" s="54"/>
      <c r="F392" s="7"/>
      <c r="G392" s="55"/>
      <c r="H392" s="12"/>
      <c r="I392" s="55"/>
      <c r="J392" s="54"/>
      <c r="K392" s="54"/>
      <c r="L392" s="54"/>
      <c r="M392" s="54"/>
      <c r="N392" s="54"/>
      <c r="O392" s="54"/>
      <c r="P392"/>
    </row>
    <row r="393" spans="1:16">
      <c r="A393" s="54"/>
      <c r="B393" s="54"/>
      <c r="C393" s="54"/>
      <c r="D393" s="54"/>
      <c r="E393" s="54"/>
      <c r="F393" s="7"/>
      <c r="G393" s="55"/>
      <c r="H393" s="12"/>
      <c r="I393" s="55"/>
      <c r="J393" s="54"/>
      <c r="K393" s="54"/>
      <c r="L393" s="54"/>
      <c r="M393" s="54"/>
      <c r="N393" s="54"/>
      <c r="O393" s="54"/>
      <c r="P393"/>
    </row>
    <row r="394" spans="1:16">
      <c r="A394" s="54"/>
      <c r="B394" s="54"/>
      <c r="C394" s="54"/>
      <c r="D394" s="54"/>
      <c r="E394" s="54"/>
      <c r="F394" s="7"/>
      <c r="G394" s="55"/>
      <c r="H394" s="12"/>
      <c r="I394" s="55"/>
      <c r="J394" s="54"/>
      <c r="K394" s="54"/>
      <c r="L394" s="54"/>
      <c r="M394" s="54"/>
      <c r="N394" s="54"/>
      <c r="O394" s="54"/>
      <c r="P394"/>
    </row>
    <row r="395" spans="1:16">
      <c r="A395" s="54"/>
      <c r="B395" s="54"/>
      <c r="C395" s="54"/>
      <c r="D395" s="54"/>
      <c r="E395" s="54"/>
      <c r="F395" s="7"/>
      <c r="G395" s="55"/>
      <c r="H395" s="12"/>
      <c r="I395" s="55"/>
      <c r="J395" s="54"/>
      <c r="K395" s="54"/>
      <c r="L395" s="54"/>
      <c r="M395" s="54"/>
      <c r="N395" s="54"/>
      <c r="O395" s="54"/>
      <c r="P395"/>
    </row>
    <row r="396" spans="1:16">
      <c r="A396" s="54"/>
      <c r="B396" s="54"/>
      <c r="C396" s="54"/>
      <c r="D396" s="54"/>
      <c r="E396" s="54"/>
      <c r="F396" s="7"/>
      <c r="G396" s="55"/>
      <c r="H396" s="12"/>
      <c r="I396" s="55"/>
      <c r="J396" s="54"/>
      <c r="K396" s="54"/>
      <c r="L396" s="54"/>
      <c r="M396" s="54"/>
      <c r="N396" s="54"/>
      <c r="O396" s="54"/>
      <c r="P396"/>
    </row>
    <row r="397" spans="1:16">
      <c r="A397" s="54"/>
      <c r="B397" s="54"/>
      <c r="C397" s="54"/>
      <c r="D397" s="54"/>
      <c r="E397" s="54"/>
      <c r="F397" s="7"/>
      <c r="G397" s="55"/>
      <c r="H397" s="12"/>
      <c r="I397" s="55"/>
      <c r="J397" s="54"/>
      <c r="K397" s="54"/>
      <c r="L397" s="54"/>
      <c r="M397" s="54"/>
      <c r="N397" s="54"/>
      <c r="O397" s="54"/>
      <c r="P397"/>
    </row>
    <row r="398" spans="1:16">
      <c r="A398" s="54"/>
      <c r="B398" s="54"/>
      <c r="C398" s="54"/>
      <c r="D398" s="54"/>
      <c r="E398" s="54"/>
      <c r="F398" s="7"/>
      <c r="G398" s="55"/>
      <c r="H398" s="12"/>
      <c r="I398" s="55"/>
      <c r="J398" s="54"/>
      <c r="K398" s="54"/>
      <c r="L398" s="54"/>
      <c r="M398" s="54"/>
      <c r="N398" s="54"/>
      <c r="O398" s="54"/>
      <c r="P398"/>
    </row>
    <row r="399" spans="1:16">
      <c r="A399" s="54"/>
      <c r="B399" s="54"/>
      <c r="C399" s="54"/>
      <c r="D399" s="54"/>
      <c r="E399" s="54"/>
      <c r="F399" s="7"/>
      <c r="G399" s="55"/>
      <c r="H399" s="12"/>
      <c r="I399" s="55"/>
      <c r="J399" s="54"/>
      <c r="K399" s="54"/>
      <c r="L399" s="54"/>
      <c r="M399" s="54"/>
      <c r="N399" s="54"/>
      <c r="O399" s="54"/>
      <c r="P399"/>
    </row>
    <row r="400" spans="1:16">
      <c r="A400" s="54"/>
      <c r="B400" s="54"/>
      <c r="C400" s="54"/>
      <c r="D400" s="54"/>
      <c r="E400" s="54"/>
      <c r="F400" s="7"/>
      <c r="G400" s="55"/>
      <c r="H400" s="12"/>
      <c r="I400" s="55"/>
      <c r="J400" s="54"/>
      <c r="K400" s="54"/>
      <c r="L400" s="54"/>
      <c r="M400" s="54"/>
      <c r="N400" s="54"/>
      <c r="O400" s="54"/>
      <c r="P400"/>
    </row>
    <row r="401" spans="1:16">
      <c r="A401" s="54"/>
      <c r="B401" s="54"/>
      <c r="C401" s="54"/>
      <c r="D401" s="54"/>
      <c r="E401" s="54"/>
      <c r="F401" s="7"/>
      <c r="G401" s="55"/>
      <c r="H401" s="12"/>
      <c r="I401" s="55"/>
      <c r="J401" s="54"/>
      <c r="K401" s="54"/>
      <c r="L401" s="54"/>
      <c r="M401" s="54"/>
      <c r="N401" s="54"/>
      <c r="O401" s="54"/>
      <c r="P401"/>
    </row>
    <row r="402" spans="1:16">
      <c r="A402" s="54"/>
      <c r="B402" s="54"/>
      <c r="C402" s="54"/>
      <c r="D402" s="54"/>
      <c r="E402" s="54"/>
      <c r="F402" s="7"/>
      <c r="G402" s="55"/>
      <c r="H402" s="12"/>
      <c r="I402" s="55"/>
      <c r="J402" s="54"/>
      <c r="K402" s="54"/>
      <c r="L402" s="54"/>
      <c r="M402" s="54"/>
      <c r="N402" s="54"/>
      <c r="O402" s="54"/>
      <c r="P402"/>
    </row>
    <row r="403" spans="1:16">
      <c r="A403" s="54"/>
      <c r="B403" s="54"/>
      <c r="C403" s="54"/>
      <c r="D403" s="54"/>
      <c r="E403" s="54"/>
      <c r="F403" s="7"/>
      <c r="G403" s="55"/>
      <c r="H403" s="12"/>
      <c r="I403" s="55"/>
      <c r="J403" s="54"/>
      <c r="K403" s="54"/>
      <c r="L403" s="54"/>
      <c r="M403" s="54"/>
      <c r="N403" s="54"/>
      <c r="O403" s="54"/>
      <c r="P403"/>
    </row>
    <row r="404" spans="1:16">
      <c r="A404" s="54"/>
      <c r="B404" s="54"/>
      <c r="C404" s="54"/>
      <c r="D404" s="54"/>
      <c r="E404" s="54"/>
      <c r="F404" s="7"/>
      <c r="G404" s="55"/>
      <c r="H404" s="12"/>
      <c r="I404" s="55"/>
      <c r="J404" s="54"/>
      <c r="K404" s="54"/>
      <c r="L404" s="54"/>
      <c r="M404" s="54"/>
      <c r="N404" s="54"/>
      <c r="O404" s="54"/>
      <c r="P404"/>
    </row>
    <row r="405" spans="1:16">
      <c r="A405" s="54"/>
      <c r="B405" s="54"/>
      <c r="C405" s="54"/>
      <c r="D405" s="54"/>
      <c r="E405" s="54"/>
      <c r="F405" s="7"/>
      <c r="G405" s="55"/>
      <c r="H405" s="12"/>
      <c r="I405" s="55"/>
      <c r="J405" s="54"/>
      <c r="K405" s="54"/>
      <c r="L405" s="54"/>
      <c r="M405" s="54"/>
      <c r="N405" s="54"/>
      <c r="O405" s="54"/>
      <c r="P405"/>
    </row>
    <row r="406" spans="1:16">
      <c r="A406" s="54"/>
      <c r="B406" s="54"/>
      <c r="C406" s="54"/>
      <c r="D406" s="54"/>
      <c r="E406" s="54"/>
      <c r="F406" s="7"/>
      <c r="G406" s="55"/>
      <c r="H406" s="12"/>
      <c r="I406" s="55"/>
      <c r="J406" s="54"/>
      <c r="K406" s="54"/>
      <c r="L406" s="54"/>
      <c r="M406" s="54"/>
      <c r="N406" s="54"/>
      <c r="O406" s="54"/>
      <c r="P406"/>
    </row>
    <row r="407" spans="1:16">
      <c r="A407" s="54"/>
      <c r="B407" s="54"/>
      <c r="C407" s="54"/>
      <c r="D407" s="54"/>
      <c r="E407" s="54"/>
      <c r="F407" s="7"/>
      <c r="G407" s="55"/>
      <c r="H407" s="12"/>
      <c r="I407" s="55"/>
      <c r="J407" s="54"/>
      <c r="K407" s="54"/>
      <c r="L407" s="54"/>
      <c r="M407" s="54"/>
      <c r="N407" s="54"/>
      <c r="O407" s="54"/>
      <c r="P407"/>
    </row>
    <row r="408" spans="1:16">
      <c r="A408" s="54"/>
      <c r="B408" s="54"/>
      <c r="C408" s="54"/>
      <c r="D408" s="54"/>
      <c r="E408" s="54"/>
      <c r="F408" s="7"/>
      <c r="G408" s="55"/>
      <c r="H408" s="12"/>
      <c r="I408" s="55"/>
      <c r="J408" s="54"/>
      <c r="K408" s="54"/>
      <c r="L408" s="54"/>
      <c r="M408" s="54"/>
      <c r="N408" s="54"/>
      <c r="O408" s="54"/>
      <c r="P408"/>
    </row>
    <row r="409" spans="1:16">
      <c r="A409" s="54"/>
      <c r="B409" s="54"/>
      <c r="C409" s="54"/>
      <c r="D409" s="54"/>
      <c r="E409" s="54"/>
      <c r="F409" s="7"/>
      <c r="G409" s="55"/>
      <c r="H409" s="12"/>
      <c r="I409" s="55"/>
      <c r="J409" s="54"/>
      <c r="K409" s="54"/>
      <c r="L409" s="54"/>
      <c r="M409" s="54"/>
      <c r="N409" s="54"/>
      <c r="O409" s="54"/>
      <c r="P409"/>
    </row>
    <row r="410" spans="1:16">
      <c r="A410" s="54"/>
      <c r="B410" s="54"/>
      <c r="C410" s="54"/>
      <c r="D410" s="54"/>
      <c r="E410" s="54"/>
      <c r="F410" s="7"/>
      <c r="G410" s="55"/>
      <c r="H410" s="12"/>
      <c r="I410" s="55"/>
      <c r="J410" s="54"/>
      <c r="K410" s="54"/>
      <c r="L410" s="54"/>
      <c r="M410" s="54"/>
      <c r="N410" s="54"/>
      <c r="O410" s="54"/>
      <c r="P410"/>
    </row>
    <row r="411" spans="1:16">
      <c r="A411" s="54"/>
      <c r="B411" s="54"/>
      <c r="C411" s="54"/>
      <c r="D411" s="54"/>
      <c r="E411" s="54"/>
      <c r="F411" s="7"/>
      <c r="G411" s="55"/>
      <c r="H411" s="12"/>
      <c r="I411" s="55"/>
      <c r="J411" s="54"/>
      <c r="K411" s="54"/>
      <c r="L411" s="54"/>
      <c r="M411" s="54"/>
      <c r="N411" s="54"/>
      <c r="O411" s="54"/>
      <c r="P411"/>
    </row>
    <row r="412" spans="1:16">
      <c r="A412" s="54"/>
      <c r="B412" s="54"/>
      <c r="C412" s="54"/>
      <c r="D412" s="54"/>
      <c r="E412" s="54"/>
      <c r="F412" s="7"/>
      <c r="G412" s="55"/>
      <c r="H412" s="12"/>
      <c r="I412" s="55"/>
      <c r="J412" s="54"/>
      <c r="K412" s="54"/>
      <c r="L412" s="54"/>
      <c r="M412" s="54"/>
      <c r="N412" s="54"/>
      <c r="O412" s="54"/>
      <c r="P412"/>
    </row>
    <row r="413" spans="1:16">
      <c r="A413" s="54"/>
      <c r="B413" s="54"/>
      <c r="C413" s="54"/>
      <c r="D413" s="54"/>
      <c r="E413" s="54"/>
      <c r="F413" s="7"/>
      <c r="G413" s="55"/>
      <c r="H413" s="12"/>
      <c r="I413" s="55"/>
      <c r="J413" s="54"/>
      <c r="K413" s="54"/>
      <c r="L413" s="54"/>
      <c r="M413" s="54"/>
      <c r="N413" s="54"/>
      <c r="O413" s="54"/>
      <c r="P413"/>
    </row>
    <row r="414" spans="1:16">
      <c r="A414" s="54"/>
      <c r="B414" s="54"/>
      <c r="C414" s="54"/>
      <c r="D414" s="54"/>
      <c r="E414" s="54"/>
      <c r="F414" s="7"/>
      <c r="G414" s="55"/>
      <c r="H414" s="12"/>
      <c r="I414" s="55"/>
      <c r="J414" s="54"/>
      <c r="K414" s="54"/>
      <c r="L414" s="54"/>
      <c r="M414" s="54"/>
      <c r="N414" s="54"/>
      <c r="O414" s="54"/>
      <c r="P414"/>
    </row>
    <row r="415" spans="1:16">
      <c r="A415" s="54"/>
      <c r="B415" s="54"/>
      <c r="C415" s="54"/>
      <c r="D415" s="54"/>
      <c r="E415" s="54"/>
      <c r="F415" s="7"/>
      <c r="G415" s="55"/>
      <c r="H415" s="12"/>
      <c r="I415" s="55"/>
      <c r="J415" s="54"/>
      <c r="K415" s="54"/>
      <c r="L415" s="54"/>
      <c r="M415" s="54"/>
      <c r="N415" s="54"/>
      <c r="O415" s="54"/>
      <c r="P415"/>
    </row>
    <row r="416" spans="1:16">
      <c r="A416" s="54"/>
      <c r="B416" s="54"/>
      <c r="C416" s="54"/>
      <c r="D416" s="54"/>
      <c r="E416" s="54"/>
      <c r="F416" s="7"/>
      <c r="G416" s="55"/>
      <c r="H416" s="12"/>
      <c r="I416" s="55"/>
      <c r="J416" s="54"/>
      <c r="K416" s="54"/>
      <c r="L416" s="54"/>
      <c r="M416" s="54"/>
      <c r="N416" s="54"/>
      <c r="O416" s="54"/>
      <c r="P416"/>
    </row>
    <row r="417" spans="1:16">
      <c r="A417" s="54"/>
      <c r="B417" s="54"/>
      <c r="C417" s="54"/>
      <c r="D417" s="54"/>
      <c r="E417" s="54"/>
      <c r="F417" s="7"/>
      <c r="G417" s="55"/>
      <c r="H417" s="12"/>
      <c r="I417" s="55"/>
      <c r="J417" s="54"/>
      <c r="K417" s="54"/>
      <c r="L417" s="54"/>
      <c r="M417" s="54"/>
      <c r="N417" s="54"/>
      <c r="O417" s="54"/>
      <c r="P417"/>
    </row>
    <row r="418" spans="1:16">
      <c r="A418" s="54"/>
      <c r="B418" s="54"/>
      <c r="C418" s="54"/>
      <c r="D418" s="54"/>
      <c r="E418" s="54"/>
      <c r="F418" s="7"/>
      <c r="G418" s="55"/>
      <c r="H418" s="12"/>
      <c r="I418" s="55"/>
      <c r="J418" s="54"/>
      <c r="K418" s="54"/>
      <c r="L418" s="54"/>
      <c r="M418" s="54"/>
      <c r="N418" s="54"/>
      <c r="O418" s="54"/>
      <c r="P418"/>
    </row>
    <row r="419" spans="1:16">
      <c r="A419" s="54"/>
      <c r="B419" s="54"/>
      <c r="C419" s="54"/>
      <c r="D419" s="54"/>
      <c r="E419" s="54"/>
      <c r="F419" s="7"/>
      <c r="G419" s="55"/>
      <c r="H419" s="12"/>
      <c r="I419" s="55"/>
      <c r="J419" s="54"/>
      <c r="K419" s="54"/>
      <c r="L419" s="54"/>
      <c r="M419" s="54"/>
      <c r="N419" s="54"/>
      <c r="O419" s="54"/>
      <c r="P419"/>
    </row>
    <row r="420" spans="1:16">
      <c r="A420" s="54"/>
      <c r="B420" s="54"/>
      <c r="C420" s="54"/>
      <c r="D420" s="54"/>
      <c r="E420" s="54"/>
      <c r="F420" s="7"/>
      <c r="G420" s="55"/>
      <c r="H420" s="12"/>
      <c r="I420" s="55"/>
      <c r="J420" s="54"/>
      <c r="K420" s="54"/>
      <c r="L420" s="54"/>
      <c r="M420" s="54"/>
      <c r="N420" s="54"/>
      <c r="O420" s="54"/>
      <c r="P420"/>
    </row>
    <row r="421" spans="1:16">
      <c r="A421" s="54"/>
      <c r="B421" s="54"/>
      <c r="C421" s="54"/>
      <c r="D421" s="54"/>
      <c r="E421" s="54"/>
      <c r="F421" s="7"/>
      <c r="G421" s="55"/>
      <c r="H421" s="12"/>
    </row>
    <row r="422" spans="1:16">
      <c r="A422" s="54"/>
      <c r="B422" s="54"/>
      <c r="C422" s="54"/>
      <c r="D422" s="54"/>
      <c r="E422" s="54"/>
      <c r="F422" s="7"/>
      <c r="G422" s="55"/>
      <c r="H422" s="12"/>
    </row>
    <row r="423" spans="1:16">
      <c r="A423" s="54"/>
      <c r="B423" s="54"/>
      <c r="C423" s="54"/>
      <c r="D423" s="54"/>
      <c r="E423" s="54"/>
      <c r="F423" s="7"/>
      <c r="G423" s="55"/>
      <c r="H423" s="12"/>
    </row>
    <row r="424" spans="1:16">
      <c r="A424" s="54"/>
      <c r="B424" s="54"/>
      <c r="C424" s="54"/>
      <c r="D424" s="54"/>
      <c r="E424" s="54"/>
      <c r="F424" s="7"/>
      <c r="G424" s="55"/>
      <c r="H424" s="12"/>
    </row>
    <row r="425" spans="1:16">
      <c r="A425" s="54"/>
      <c r="B425" s="54"/>
      <c r="C425" s="54"/>
      <c r="D425" s="54"/>
      <c r="E425" s="54"/>
      <c r="F425" s="7"/>
      <c r="G425" s="55"/>
      <c r="H425" s="12"/>
    </row>
    <row r="426" spans="1:16">
      <c r="A426" s="54"/>
      <c r="B426" s="54"/>
      <c r="C426" s="54"/>
      <c r="D426" s="54"/>
      <c r="E426" s="54"/>
      <c r="F426" s="7"/>
      <c r="G426" s="55"/>
      <c r="H426" s="12"/>
    </row>
    <row r="427" spans="1:16">
      <c r="A427" s="54"/>
      <c r="B427" s="54"/>
      <c r="C427" s="54"/>
      <c r="D427" s="54"/>
      <c r="E427" s="54"/>
      <c r="F427" s="7"/>
      <c r="G427" s="55"/>
      <c r="H427" s="12"/>
    </row>
    <row r="428" spans="1:16">
      <c r="A428" s="54"/>
      <c r="B428" s="54"/>
      <c r="C428" s="54"/>
      <c r="D428" s="54"/>
      <c r="E428" s="54"/>
      <c r="F428" s="7"/>
      <c r="G428" s="55"/>
      <c r="H428" s="12"/>
    </row>
    <row r="429" spans="1:16">
      <c r="A429" s="54"/>
      <c r="B429" s="54"/>
      <c r="C429" s="54"/>
      <c r="D429" s="54"/>
      <c r="E429" s="54"/>
      <c r="F429" s="7"/>
      <c r="G429" s="55"/>
      <c r="H429" s="12"/>
    </row>
    <row r="430" spans="1:16">
      <c r="A430" s="54"/>
      <c r="B430" s="54"/>
      <c r="C430" s="54"/>
      <c r="D430" s="54"/>
      <c r="E430" s="54"/>
      <c r="F430" s="7"/>
      <c r="G430" s="55"/>
      <c r="H430" s="12"/>
    </row>
    <row r="431" spans="1:16">
      <c r="A431" s="54"/>
      <c r="B431" s="54"/>
      <c r="C431" s="54"/>
      <c r="D431" s="54"/>
      <c r="E431" s="54"/>
      <c r="F431" s="7"/>
      <c r="G431" s="55"/>
      <c r="H431" s="12"/>
    </row>
    <row r="432" spans="1:16">
      <c r="A432" s="54"/>
      <c r="B432" s="54"/>
      <c r="C432" s="54"/>
      <c r="D432" s="54"/>
      <c r="E432" s="54"/>
      <c r="F432" s="7"/>
      <c r="G432" s="55"/>
      <c r="H432" s="12"/>
    </row>
    <row r="433" spans="1:8">
      <c r="A433" s="54"/>
      <c r="B433" s="54"/>
      <c r="C433" s="54"/>
      <c r="D433" s="54"/>
      <c r="E433" s="54"/>
      <c r="F433" s="7"/>
      <c r="G433" s="55"/>
      <c r="H433" s="12"/>
    </row>
    <row r="434" spans="1:8">
      <c r="A434" s="54"/>
      <c r="B434" s="54"/>
      <c r="C434" s="54"/>
      <c r="D434" s="54"/>
      <c r="E434" s="54"/>
      <c r="F434" s="7"/>
      <c r="G434" s="55"/>
      <c r="H434" s="12"/>
    </row>
    <row r="435" spans="1:8">
      <c r="A435" s="54"/>
      <c r="B435" s="54"/>
      <c r="C435" s="54"/>
      <c r="D435" s="54"/>
      <c r="E435" s="54"/>
      <c r="F435" s="7"/>
      <c r="G435" s="55"/>
      <c r="H435" s="12"/>
    </row>
    <row r="436" spans="1:8">
      <c r="A436" s="54"/>
      <c r="B436" s="54"/>
      <c r="C436" s="54"/>
      <c r="D436" s="54"/>
      <c r="E436" s="54"/>
      <c r="F436" s="7"/>
      <c r="G436" s="55"/>
      <c r="H436" s="12"/>
    </row>
    <row r="437" spans="1:8">
      <c r="A437" s="54"/>
      <c r="B437" s="54"/>
      <c r="C437" s="54"/>
      <c r="D437" s="54"/>
      <c r="E437" s="54"/>
      <c r="F437" s="7"/>
      <c r="G437" s="55"/>
      <c r="H437" s="12"/>
    </row>
    <row r="438" spans="1:8">
      <c r="A438" s="54"/>
      <c r="B438" s="54"/>
      <c r="C438" s="54"/>
      <c r="D438" s="54"/>
      <c r="E438" s="54"/>
      <c r="F438" s="7"/>
      <c r="G438" s="55"/>
      <c r="H438" s="12"/>
    </row>
    <row r="439" spans="1:8">
      <c r="A439" s="54"/>
      <c r="B439" s="54"/>
      <c r="C439" s="54"/>
      <c r="D439" s="54"/>
      <c r="E439" s="54"/>
      <c r="F439" s="7"/>
      <c r="G439" s="55"/>
      <c r="H439" s="12"/>
    </row>
    <row r="440" spans="1:8">
      <c r="A440" s="54"/>
      <c r="B440" s="54"/>
      <c r="C440" s="54"/>
      <c r="D440" s="54"/>
      <c r="E440" s="54"/>
      <c r="F440" s="7"/>
      <c r="G440" s="55"/>
      <c r="H440" s="12"/>
    </row>
    <row r="441" spans="1:8">
      <c r="A441" s="54"/>
      <c r="B441" s="54"/>
      <c r="C441" s="54"/>
      <c r="D441" s="54"/>
      <c r="E441" s="54"/>
      <c r="F441" s="7"/>
      <c r="G441" s="55"/>
      <c r="H441" s="12"/>
    </row>
    <row r="442" spans="1:8">
      <c r="A442" s="54"/>
      <c r="B442" s="54"/>
      <c r="C442" s="54"/>
      <c r="D442" s="54"/>
      <c r="E442" s="54"/>
      <c r="F442" s="7"/>
      <c r="G442" s="55"/>
      <c r="H442" s="12"/>
    </row>
    <row r="443" spans="1:8">
      <c r="A443" s="54"/>
      <c r="B443" s="54"/>
      <c r="C443" s="54"/>
      <c r="D443" s="54"/>
      <c r="E443" s="54"/>
      <c r="F443" s="7"/>
      <c r="G443" s="55"/>
      <c r="H443" s="12"/>
    </row>
    <row r="444" spans="1:8">
      <c r="A444" s="54"/>
      <c r="B444" s="54"/>
      <c r="C444" s="54"/>
      <c r="D444" s="54"/>
      <c r="E444" s="54"/>
      <c r="F444" s="7"/>
      <c r="G444" s="55"/>
      <c r="H444" s="12"/>
    </row>
    <row r="445" spans="1:8">
      <c r="A445" s="54"/>
      <c r="B445" s="54"/>
      <c r="C445" s="54"/>
      <c r="D445" s="54"/>
      <c r="E445" s="54"/>
      <c r="F445" s="7"/>
      <c r="G445" s="55"/>
      <c r="H445" s="12"/>
    </row>
    <row r="446" spans="1:8">
      <c r="A446" s="54"/>
      <c r="B446" s="54"/>
      <c r="C446" s="54"/>
      <c r="D446" s="54"/>
      <c r="E446" s="54"/>
      <c r="F446" s="7"/>
      <c r="G446" s="55"/>
      <c r="H446" s="12"/>
    </row>
    <row r="447" spans="1:8">
      <c r="A447" s="54"/>
      <c r="B447" s="54"/>
      <c r="C447" s="54"/>
      <c r="D447" s="54"/>
      <c r="E447" s="54"/>
      <c r="F447" s="7"/>
      <c r="G447" s="55"/>
      <c r="H447" s="12"/>
    </row>
    <row r="448" spans="1:8">
      <c r="A448" s="54"/>
      <c r="B448" s="54"/>
      <c r="C448" s="54"/>
      <c r="D448" s="54"/>
      <c r="E448" s="54"/>
      <c r="F448" s="7"/>
      <c r="G448" s="55"/>
      <c r="H448" s="12"/>
    </row>
    <row r="449" spans="1:8">
      <c r="A449" s="54"/>
      <c r="B449" s="54"/>
      <c r="C449" s="54"/>
      <c r="D449" s="54"/>
      <c r="E449" s="54"/>
      <c r="F449" s="7"/>
      <c r="G449" s="55"/>
      <c r="H449" s="12"/>
    </row>
    <row r="450" spans="1:8">
      <c r="A450" s="54"/>
      <c r="B450" s="54"/>
      <c r="C450" s="54"/>
      <c r="D450" s="54"/>
      <c r="E450" s="54"/>
      <c r="F450" s="7"/>
      <c r="G450" s="55"/>
      <c r="H450" s="12"/>
    </row>
    <row r="451" spans="1:8">
      <c r="A451" s="54"/>
      <c r="B451" s="54"/>
      <c r="C451" s="54"/>
      <c r="D451" s="54"/>
      <c r="E451" s="54"/>
      <c r="F451" s="7"/>
      <c r="G451" s="55"/>
      <c r="H451" s="12"/>
    </row>
    <row r="452" spans="1:8">
      <c r="A452" s="54"/>
      <c r="B452" s="54"/>
      <c r="C452" s="54"/>
      <c r="D452" s="54"/>
      <c r="E452" s="54"/>
      <c r="F452" s="7"/>
      <c r="G452" s="55"/>
      <c r="H452" s="12"/>
    </row>
    <row r="453" spans="1:8">
      <c r="A453" s="54"/>
      <c r="B453" s="54"/>
      <c r="C453" s="54"/>
      <c r="D453" s="54"/>
      <c r="E453" s="54"/>
      <c r="F453" s="7"/>
      <c r="G453" s="55"/>
      <c r="H453" s="12"/>
    </row>
    <row r="454" spans="1:8">
      <c r="A454" s="54"/>
      <c r="B454" s="54"/>
      <c r="C454" s="54"/>
      <c r="D454" s="54"/>
      <c r="E454" s="54"/>
      <c r="F454" s="7"/>
      <c r="G454" s="55"/>
      <c r="H454" s="12"/>
    </row>
    <row r="455" spans="1:8">
      <c r="A455" s="54"/>
      <c r="B455" s="54"/>
      <c r="C455" s="54"/>
      <c r="D455" s="54"/>
      <c r="E455" s="54"/>
      <c r="F455" s="7"/>
      <c r="G455" s="55"/>
      <c r="H455" s="12"/>
    </row>
    <row r="456" spans="1:8">
      <c r="A456" s="54"/>
      <c r="B456" s="54"/>
      <c r="C456" s="54"/>
      <c r="D456" s="54"/>
      <c r="E456" s="54"/>
      <c r="F456" s="7"/>
      <c r="G456" s="55"/>
      <c r="H456" s="12"/>
    </row>
    <row r="457" spans="1:8">
      <c r="A457" s="54"/>
      <c r="B457" s="54"/>
      <c r="C457" s="54"/>
      <c r="D457" s="54"/>
      <c r="E457" s="54"/>
      <c r="F457" s="7"/>
      <c r="G457" s="55"/>
      <c r="H457" s="12"/>
    </row>
    <row r="458" spans="1:8">
      <c r="A458" s="54"/>
      <c r="B458" s="54"/>
      <c r="C458" s="54"/>
      <c r="D458" s="54"/>
      <c r="E458" s="54"/>
      <c r="F458" s="7"/>
      <c r="G458" s="55"/>
      <c r="H458" s="12"/>
    </row>
    <row r="459" spans="1:8">
      <c r="A459" s="54"/>
      <c r="B459" s="54"/>
      <c r="C459" s="54"/>
      <c r="D459" s="54"/>
      <c r="E459" s="54"/>
      <c r="F459" s="7"/>
      <c r="G459" s="55"/>
      <c r="H459" s="12"/>
    </row>
    <row r="460" spans="1:8">
      <c r="A460" s="54"/>
      <c r="B460" s="54"/>
      <c r="C460" s="54"/>
      <c r="D460" s="54"/>
      <c r="E460" s="54"/>
      <c r="F460" s="7"/>
      <c r="G460" s="55"/>
      <c r="H460" s="12"/>
    </row>
    <row r="461" spans="1:8">
      <c r="A461" s="54"/>
      <c r="B461" s="54"/>
      <c r="C461" s="54"/>
      <c r="D461" s="54"/>
      <c r="E461" s="54"/>
      <c r="F461" s="7"/>
      <c r="G461" s="55"/>
      <c r="H461" s="12"/>
    </row>
    <row r="462" spans="1:8">
      <c r="A462" s="54"/>
      <c r="B462" s="54"/>
      <c r="C462" s="54"/>
      <c r="D462" s="54"/>
      <c r="E462" s="54"/>
      <c r="F462" s="7"/>
      <c r="G462" s="55"/>
      <c r="H462" s="12"/>
    </row>
    <row r="463" spans="1:8">
      <c r="A463" s="54"/>
      <c r="B463" s="54"/>
      <c r="C463" s="54"/>
      <c r="D463" s="54"/>
      <c r="E463" s="54"/>
      <c r="F463" s="7"/>
      <c r="G463" s="55"/>
      <c r="H463" s="12"/>
    </row>
    <row r="464" spans="1:8">
      <c r="A464" s="54"/>
      <c r="B464" s="54"/>
      <c r="C464" s="54"/>
      <c r="D464" s="54"/>
      <c r="E464" s="54"/>
      <c r="F464" s="7"/>
      <c r="G464" s="55"/>
      <c r="H464" s="12"/>
    </row>
    <row r="465" spans="1:8">
      <c r="A465" s="54"/>
      <c r="B465" s="54"/>
      <c r="C465" s="54"/>
      <c r="D465" s="54"/>
      <c r="E465" s="54"/>
      <c r="F465" s="7"/>
      <c r="G465" s="55"/>
      <c r="H465" s="12"/>
    </row>
    <row r="466" spans="1:8">
      <c r="A466" s="54"/>
      <c r="B466" s="54"/>
      <c r="C466" s="54"/>
      <c r="D466" s="54"/>
      <c r="E466" s="54"/>
      <c r="F466" s="7"/>
      <c r="G466" s="55"/>
      <c r="H466" s="12"/>
    </row>
    <row r="467" spans="1:8">
      <c r="A467" s="54"/>
      <c r="B467" s="54"/>
      <c r="C467" s="54"/>
      <c r="D467" s="54"/>
      <c r="E467" s="54"/>
      <c r="F467" s="7"/>
      <c r="G467" s="55"/>
      <c r="H467" s="12"/>
    </row>
    <row r="468" spans="1:8">
      <c r="A468" s="54"/>
      <c r="B468" s="54"/>
      <c r="C468" s="54"/>
      <c r="D468" s="54"/>
      <c r="E468" s="54"/>
      <c r="F468" s="7"/>
      <c r="G468" s="55"/>
      <c r="H468" s="12"/>
    </row>
    <row r="469" spans="1:8">
      <c r="A469" s="54"/>
      <c r="B469" s="54"/>
      <c r="C469" s="54"/>
      <c r="D469" s="54"/>
      <c r="E469" s="54"/>
      <c r="F469" s="7"/>
      <c r="G469" s="55"/>
      <c r="H469" s="12"/>
    </row>
    <row r="470" spans="1:8">
      <c r="A470" s="54"/>
      <c r="B470" s="54"/>
      <c r="C470" s="54"/>
      <c r="D470" s="54"/>
      <c r="E470" s="54"/>
      <c r="F470" s="7"/>
      <c r="G470" s="55"/>
      <c r="H470" s="12"/>
    </row>
    <row r="471" spans="1:8">
      <c r="A471" s="54"/>
      <c r="B471" s="54"/>
      <c r="C471" s="54"/>
      <c r="D471" s="54"/>
      <c r="E471" s="54"/>
      <c r="F471" s="7"/>
      <c r="G471" s="55"/>
      <c r="H471" s="12"/>
    </row>
    <row r="472" spans="1:8">
      <c r="A472" s="54"/>
      <c r="B472" s="54"/>
      <c r="C472" s="54"/>
      <c r="D472" s="54"/>
      <c r="E472" s="54"/>
      <c r="F472" s="7"/>
      <c r="G472" s="55"/>
      <c r="H472" s="12"/>
    </row>
    <row r="473" spans="1:8">
      <c r="A473" s="54"/>
      <c r="B473" s="54"/>
      <c r="C473" s="54"/>
      <c r="D473" s="54"/>
      <c r="E473" s="54"/>
      <c r="F473" s="7"/>
      <c r="G473" s="55"/>
      <c r="H473" s="12"/>
    </row>
    <row r="474" spans="1:8">
      <c r="A474" s="54"/>
      <c r="B474" s="54"/>
      <c r="C474" s="54"/>
      <c r="D474" s="54"/>
      <c r="E474" s="54"/>
      <c r="F474" s="7"/>
      <c r="G474" s="55"/>
      <c r="H474" s="12"/>
    </row>
    <row r="475" spans="1:8">
      <c r="A475" s="54"/>
      <c r="B475" s="54"/>
      <c r="C475" s="54"/>
      <c r="D475" s="54"/>
      <c r="E475" s="54"/>
      <c r="F475" s="7"/>
      <c r="G475" s="55"/>
      <c r="H475" s="12"/>
    </row>
    <row r="476" spans="1:8">
      <c r="A476" s="54"/>
      <c r="B476" s="54"/>
      <c r="C476" s="54"/>
      <c r="D476" s="54"/>
      <c r="E476" s="54"/>
      <c r="F476" s="7"/>
      <c r="G476" s="55"/>
      <c r="H476" s="12"/>
    </row>
    <row r="477" spans="1:8">
      <c r="A477" s="54"/>
      <c r="B477" s="54"/>
      <c r="C477" s="54"/>
      <c r="D477" s="54"/>
      <c r="E477" s="54"/>
      <c r="F477" s="7"/>
      <c r="G477" s="55"/>
      <c r="H477" s="12"/>
    </row>
    <row r="478" spans="1:8">
      <c r="A478" s="54"/>
      <c r="B478" s="54"/>
      <c r="C478" s="54"/>
      <c r="D478" s="54"/>
      <c r="E478" s="54"/>
      <c r="F478" s="7"/>
      <c r="G478" s="55"/>
      <c r="H478" s="12"/>
    </row>
    <row r="479" spans="1:8">
      <c r="A479" s="54"/>
      <c r="B479" s="54"/>
      <c r="C479" s="54"/>
      <c r="D479" s="54"/>
      <c r="E479" s="54"/>
      <c r="F479" s="7"/>
      <c r="G479" s="55"/>
      <c r="H479" s="12"/>
    </row>
    <row r="480" spans="1:8">
      <c r="A480" s="54"/>
      <c r="B480" s="54"/>
      <c r="C480" s="54"/>
      <c r="D480" s="54"/>
      <c r="E480" s="54"/>
      <c r="F480" s="7"/>
      <c r="G480" s="55"/>
      <c r="H480" s="12"/>
    </row>
    <row r="481" spans="1:8">
      <c r="A481" s="54"/>
      <c r="B481" s="54"/>
      <c r="C481" s="54"/>
      <c r="D481" s="54"/>
      <c r="E481" s="54"/>
      <c r="F481" s="7"/>
      <c r="G481" s="55"/>
      <c r="H481" s="12"/>
    </row>
    <row r="482" spans="1:8">
      <c r="A482" s="54"/>
      <c r="B482" s="54"/>
      <c r="C482" s="54"/>
      <c r="D482" s="54"/>
      <c r="E482" s="54"/>
      <c r="F482" s="7"/>
      <c r="G482" s="55"/>
      <c r="H482" s="12"/>
    </row>
    <row r="483" spans="1:8">
      <c r="A483" s="54"/>
      <c r="B483" s="54"/>
      <c r="C483" s="54"/>
      <c r="D483" s="54"/>
      <c r="E483" s="54"/>
      <c r="F483" s="7"/>
      <c r="G483" s="55"/>
      <c r="H483" s="12"/>
    </row>
    <row r="484" spans="1:8">
      <c r="A484" s="54"/>
      <c r="B484" s="54"/>
      <c r="C484" s="54"/>
      <c r="D484" s="54"/>
      <c r="E484" s="54"/>
      <c r="F484" s="7"/>
      <c r="G484" s="55"/>
      <c r="H484" s="12"/>
    </row>
    <row r="485" spans="1:8">
      <c r="A485" s="54"/>
      <c r="B485" s="54"/>
      <c r="C485" s="54"/>
      <c r="D485" s="54"/>
      <c r="E485" s="54"/>
      <c r="F485" s="7"/>
      <c r="G485" s="55"/>
      <c r="H485" s="12"/>
    </row>
    <row r="486" spans="1:8">
      <c r="A486" s="54"/>
      <c r="B486" s="54"/>
      <c r="C486" s="54"/>
      <c r="D486" s="54"/>
      <c r="E486" s="54"/>
      <c r="F486" s="7"/>
      <c r="G486" s="55"/>
      <c r="H486" s="12"/>
    </row>
    <row r="487" spans="1:8">
      <c r="A487" s="54"/>
      <c r="B487" s="54"/>
      <c r="C487" s="54"/>
      <c r="D487" s="54"/>
      <c r="E487" s="54"/>
      <c r="F487" s="7"/>
      <c r="G487" s="55"/>
      <c r="H487" s="12"/>
    </row>
    <row r="488" spans="1:8">
      <c r="A488" s="54"/>
      <c r="B488" s="54"/>
      <c r="C488" s="54"/>
      <c r="D488" s="54"/>
      <c r="E488" s="54"/>
      <c r="F488" s="7"/>
      <c r="G488" s="55"/>
      <c r="H488" s="12"/>
    </row>
    <row r="489" spans="1:8">
      <c r="A489" s="54"/>
      <c r="B489" s="54"/>
      <c r="C489" s="54"/>
      <c r="D489" s="54"/>
      <c r="E489" s="54"/>
      <c r="F489" s="7"/>
      <c r="G489" s="55"/>
      <c r="H489" s="12"/>
    </row>
    <row r="490" spans="1:8">
      <c r="A490" s="54"/>
      <c r="B490" s="54"/>
      <c r="C490" s="54"/>
      <c r="D490" s="54"/>
      <c r="E490" s="54"/>
      <c r="F490" s="7"/>
      <c r="G490" s="55"/>
      <c r="H490" s="12"/>
    </row>
    <row r="491" spans="1:8">
      <c r="A491" s="54"/>
      <c r="B491" s="54"/>
      <c r="C491" s="54"/>
      <c r="D491" s="54"/>
      <c r="E491" s="54"/>
      <c r="F491" s="7"/>
      <c r="G491" s="55"/>
      <c r="H491" s="12"/>
    </row>
    <row r="492" spans="1:8">
      <c r="A492" s="54"/>
      <c r="B492" s="54"/>
      <c r="C492" s="54"/>
      <c r="D492" s="54"/>
      <c r="E492" s="54"/>
      <c r="F492" s="7"/>
      <c r="G492" s="55"/>
      <c r="H492" s="12"/>
    </row>
    <row r="493" spans="1:8">
      <c r="A493" s="54"/>
      <c r="B493" s="54"/>
      <c r="C493" s="54"/>
      <c r="D493" s="54"/>
      <c r="E493" s="54"/>
      <c r="F493" s="7"/>
      <c r="G493" s="55"/>
      <c r="H493" s="12"/>
    </row>
    <row r="494" spans="1:8">
      <c r="A494" s="54"/>
      <c r="B494" s="54"/>
      <c r="C494" s="54"/>
      <c r="D494" s="54"/>
      <c r="E494" s="54"/>
      <c r="F494" s="7"/>
      <c r="G494" s="55"/>
      <c r="H494" s="12"/>
    </row>
    <row r="495" spans="1:8">
      <c r="A495" s="54"/>
      <c r="B495" s="54"/>
      <c r="C495" s="54"/>
      <c r="D495" s="54"/>
      <c r="E495" s="54"/>
      <c r="F495" s="7"/>
      <c r="G495" s="55"/>
      <c r="H495" s="12"/>
    </row>
    <row r="496" spans="1:8">
      <c r="A496" s="54"/>
      <c r="B496" s="54"/>
      <c r="C496" s="54"/>
      <c r="D496" s="54"/>
      <c r="E496" s="54"/>
      <c r="F496" s="7"/>
      <c r="G496" s="55"/>
      <c r="H496" s="12"/>
    </row>
    <row r="497" spans="1:8">
      <c r="A497" s="54"/>
      <c r="B497" s="54"/>
      <c r="C497" s="54"/>
      <c r="D497" s="54"/>
      <c r="E497" s="54"/>
      <c r="F497" s="7"/>
      <c r="G497" s="55"/>
      <c r="H497" s="12"/>
    </row>
    <row r="498" spans="1:8">
      <c r="A498" s="54"/>
      <c r="B498" s="54"/>
      <c r="C498" s="54"/>
      <c r="D498" s="54"/>
      <c r="E498" s="54"/>
      <c r="F498" s="7"/>
      <c r="G498" s="55"/>
      <c r="H498" s="12"/>
    </row>
    <row r="499" spans="1:8">
      <c r="A499" s="54"/>
      <c r="B499" s="54"/>
      <c r="C499" s="54"/>
      <c r="D499" s="54"/>
      <c r="E499" s="54"/>
      <c r="F499" s="7"/>
      <c r="G499" s="55"/>
      <c r="H499" s="12"/>
    </row>
    <row r="500" spans="1:8">
      <c r="A500" s="54"/>
      <c r="B500" s="54"/>
      <c r="C500" s="54"/>
      <c r="D500" s="54"/>
      <c r="E500" s="54"/>
      <c r="F500" s="7"/>
      <c r="G500" s="55"/>
      <c r="H500" s="12"/>
    </row>
    <row r="501" spans="1:8">
      <c r="A501" s="54"/>
      <c r="B501" s="54"/>
      <c r="C501" s="54"/>
      <c r="D501" s="54"/>
      <c r="E501" s="54"/>
      <c r="F501" s="7"/>
      <c r="G501" s="55"/>
      <c r="H501" s="12"/>
    </row>
    <row r="502" spans="1:8">
      <c r="A502" s="54"/>
      <c r="B502" s="54"/>
      <c r="C502" s="54"/>
      <c r="D502" s="54"/>
      <c r="E502" s="54"/>
      <c r="F502" s="7"/>
      <c r="G502" s="55"/>
      <c r="H502" s="12"/>
    </row>
    <row r="503" spans="1:8">
      <c r="A503" s="54"/>
      <c r="B503" s="54"/>
      <c r="C503" s="54"/>
      <c r="D503" s="54"/>
      <c r="E503" s="54"/>
      <c r="F503" s="7"/>
      <c r="G503" s="55"/>
      <c r="H503" s="12"/>
    </row>
    <row r="504" spans="1:8">
      <c r="A504" s="54"/>
      <c r="B504" s="54"/>
      <c r="C504" s="54"/>
      <c r="D504" s="54"/>
      <c r="E504" s="54"/>
      <c r="F504" s="7"/>
      <c r="G504" s="55"/>
      <c r="H504" s="12"/>
    </row>
    <row r="505" spans="1:8">
      <c r="A505" s="54"/>
      <c r="B505" s="54"/>
      <c r="C505" s="54"/>
      <c r="D505" s="54"/>
      <c r="E505" s="54"/>
      <c r="F505" s="7"/>
      <c r="G505" s="55"/>
      <c r="H505" s="12"/>
    </row>
    <row r="506" spans="1:8">
      <c r="A506" s="54"/>
      <c r="B506" s="54"/>
      <c r="C506" s="54"/>
      <c r="D506" s="54"/>
      <c r="E506" s="54"/>
      <c r="F506" s="7"/>
      <c r="G506" s="55"/>
      <c r="H506" s="12"/>
    </row>
    <row r="507" spans="1:8">
      <c r="A507" s="54"/>
      <c r="B507" s="54"/>
      <c r="C507" s="54"/>
      <c r="D507" s="54"/>
      <c r="E507" s="54"/>
      <c r="F507" s="7"/>
      <c r="G507" s="55"/>
      <c r="H507" s="12"/>
    </row>
    <row r="508" spans="1:8">
      <c r="A508" s="54"/>
      <c r="B508" s="54"/>
      <c r="C508" s="54"/>
      <c r="D508" s="54"/>
      <c r="E508" s="54"/>
      <c r="F508" s="7"/>
      <c r="G508" s="55"/>
      <c r="H508" s="12"/>
    </row>
    <row r="509" spans="1:8">
      <c r="A509" s="54"/>
      <c r="B509" s="54"/>
      <c r="C509" s="54"/>
      <c r="D509" s="54"/>
      <c r="E509" s="54"/>
      <c r="F509" s="7"/>
      <c r="G509" s="55"/>
      <c r="H509" s="12"/>
    </row>
    <row r="510" spans="1:8">
      <c r="A510" s="54"/>
      <c r="B510" s="54"/>
      <c r="C510" s="54"/>
      <c r="D510" s="54"/>
      <c r="E510" s="54"/>
      <c r="F510" s="7"/>
      <c r="G510" s="55"/>
      <c r="H510" s="12"/>
    </row>
    <row r="511" spans="1:8">
      <c r="A511" s="54"/>
      <c r="B511" s="54"/>
      <c r="C511" s="54"/>
      <c r="D511" s="54"/>
      <c r="E511" s="54"/>
      <c r="F511" s="7"/>
      <c r="G511" s="55"/>
      <c r="H511" s="12"/>
    </row>
    <row r="512" spans="1:8">
      <c r="A512" s="54"/>
      <c r="B512" s="54"/>
      <c r="C512" s="54"/>
      <c r="D512" s="54"/>
      <c r="E512" s="54"/>
      <c r="F512" s="7"/>
      <c r="G512" s="55"/>
      <c r="H512" s="12"/>
    </row>
    <row r="513" spans="1:8">
      <c r="A513" s="54"/>
      <c r="B513" s="54"/>
      <c r="C513" s="54"/>
      <c r="D513" s="54"/>
      <c r="E513" s="54"/>
      <c r="F513" s="7"/>
      <c r="G513" s="55"/>
      <c r="H513" s="12"/>
    </row>
    <row r="514" spans="1:8">
      <c r="A514" s="54"/>
      <c r="B514" s="54"/>
      <c r="C514" s="54"/>
      <c r="D514" s="54"/>
      <c r="E514" s="54"/>
      <c r="F514" s="7"/>
      <c r="G514" s="55"/>
      <c r="H514" s="12"/>
    </row>
    <row r="515" spans="1:8">
      <c r="A515" s="54"/>
      <c r="B515" s="54"/>
      <c r="C515" s="54"/>
      <c r="D515" s="54"/>
      <c r="E515" s="54"/>
      <c r="F515" s="7"/>
      <c r="G515" s="55"/>
      <c r="H515" s="12"/>
    </row>
    <row r="516" spans="1:8">
      <c r="A516" s="54"/>
      <c r="B516" s="54"/>
      <c r="C516" s="54"/>
      <c r="D516" s="54"/>
      <c r="E516" s="54"/>
      <c r="F516" s="7"/>
      <c r="G516" s="55"/>
      <c r="H516" s="12"/>
    </row>
    <row r="517" spans="1:8">
      <c r="A517" s="54"/>
      <c r="B517" s="54"/>
      <c r="C517" s="54"/>
      <c r="D517" s="54"/>
      <c r="E517" s="54"/>
      <c r="F517" s="7"/>
      <c r="G517" s="55"/>
      <c r="H517" s="12"/>
    </row>
    <row r="518" spans="1:8">
      <c r="A518" s="54"/>
      <c r="B518" s="54"/>
      <c r="C518" s="54"/>
      <c r="D518" s="54"/>
      <c r="E518" s="54"/>
      <c r="F518" s="7"/>
      <c r="G518" s="55"/>
      <c r="H518" s="12"/>
    </row>
    <row r="519" spans="1:8">
      <c r="A519" s="54"/>
      <c r="B519" s="54"/>
      <c r="C519" s="54"/>
      <c r="D519" s="54"/>
      <c r="E519" s="54"/>
      <c r="F519" s="7"/>
      <c r="G519" s="55"/>
      <c r="H519" s="12"/>
    </row>
    <row r="520" spans="1:8">
      <c r="A520" s="54"/>
      <c r="B520" s="54"/>
      <c r="C520" s="54"/>
      <c r="D520" s="54"/>
      <c r="E520" s="54"/>
      <c r="F520" s="7"/>
      <c r="G520" s="55"/>
      <c r="H520" s="12"/>
    </row>
    <row r="521" spans="1:8">
      <c r="A521" s="54"/>
      <c r="B521" s="54"/>
      <c r="C521" s="54"/>
      <c r="D521" s="54"/>
      <c r="E521" s="54"/>
      <c r="F521" s="7"/>
      <c r="G521" s="55"/>
      <c r="H521" s="12"/>
    </row>
    <row r="522" spans="1:8">
      <c r="A522" s="54"/>
      <c r="B522" s="54"/>
      <c r="C522" s="54"/>
      <c r="D522" s="54"/>
      <c r="E522" s="54"/>
      <c r="F522" s="7"/>
      <c r="G522" s="55"/>
      <c r="H522" s="12"/>
    </row>
    <row r="523" spans="1:8">
      <c r="A523" s="54"/>
      <c r="B523" s="54"/>
      <c r="C523" s="54"/>
      <c r="D523" s="54"/>
      <c r="E523" s="54"/>
      <c r="F523" s="7"/>
      <c r="G523" s="55"/>
      <c r="H523" s="12"/>
    </row>
    <row r="524" spans="1:8">
      <c r="A524" s="54"/>
      <c r="B524" s="54"/>
      <c r="C524" s="54"/>
      <c r="D524" s="54"/>
      <c r="E524" s="54"/>
      <c r="F524" s="7"/>
      <c r="G524" s="55"/>
      <c r="H524" s="12"/>
    </row>
    <row r="525" spans="1:8">
      <c r="A525" s="54"/>
      <c r="B525" s="54"/>
      <c r="C525" s="54"/>
      <c r="D525" s="54"/>
      <c r="E525" s="54"/>
      <c r="F525" s="7"/>
      <c r="G525" s="55"/>
      <c r="H525" s="12"/>
    </row>
    <row r="526" spans="1:8">
      <c r="A526" s="54"/>
      <c r="B526" s="54"/>
      <c r="C526" s="54"/>
      <c r="D526" s="54"/>
      <c r="E526" s="54"/>
      <c r="F526" s="7"/>
      <c r="G526" s="55"/>
      <c r="H526" s="12"/>
    </row>
    <row r="527" spans="1:8">
      <c r="A527" s="54"/>
      <c r="B527" s="54"/>
      <c r="C527" s="54"/>
      <c r="D527" s="54"/>
      <c r="E527" s="54"/>
      <c r="F527" s="7"/>
      <c r="G527" s="55"/>
      <c r="H527" s="12"/>
    </row>
    <row r="528" spans="1:8">
      <c r="A528" s="54"/>
      <c r="B528" s="54"/>
      <c r="C528" s="54"/>
      <c r="D528" s="54"/>
      <c r="E528" s="54"/>
      <c r="F528" s="7"/>
      <c r="G528" s="55"/>
      <c r="H528" s="12"/>
    </row>
    <row r="529" spans="1:8">
      <c r="A529" s="54"/>
      <c r="B529" s="54"/>
      <c r="C529" s="54"/>
      <c r="D529" s="54"/>
      <c r="E529" s="54"/>
      <c r="F529" s="7"/>
      <c r="G529" s="55"/>
      <c r="H529" s="12"/>
    </row>
    <row r="530" spans="1:8">
      <c r="A530" s="54"/>
      <c r="B530" s="54"/>
      <c r="C530" s="54"/>
      <c r="D530" s="54"/>
      <c r="E530" s="54"/>
      <c r="F530" s="7"/>
      <c r="G530" s="55"/>
      <c r="H530" s="12"/>
    </row>
    <row r="531" spans="1:8">
      <c r="A531" s="54"/>
      <c r="B531" s="54"/>
      <c r="C531" s="54"/>
      <c r="D531" s="54"/>
      <c r="E531" s="54"/>
      <c r="F531" s="7"/>
      <c r="G531" s="55"/>
      <c r="H531" s="12"/>
    </row>
    <row r="532" spans="1:8">
      <c r="A532" s="54"/>
      <c r="B532" s="54"/>
      <c r="C532" s="54"/>
      <c r="D532" s="54"/>
      <c r="E532" s="54"/>
      <c r="F532" s="7"/>
      <c r="G532" s="55"/>
      <c r="H532" s="12"/>
    </row>
    <row r="533" spans="1:8">
      <c r="A533" s="54"/>
      <c r="B533" s="54"/>
      <c r="C533" s="54"/>
      <c r="D533" s="54"/>
      <c r="E533" s="54"/>
      <c r="F533" s="7"/>
      <c r="G533" s="55"/>
      <c r="H533" s="12"/>
    </row>
    <row r="534" spans="1:8">
      <c r="A534" s="54"/>
      <c r="B534" s="54"/>
      <c r="C534" s="54"/>
      <c r="D534" s="54"/>
      <c r="E534" s="54"/>
      <c r="F534" s="7"/>
      <c r="G534" s="55"/>
      <c r="H534" s="12"/>
    </row>
    <row r="535" spans="1:8">
      <c r="A535" s="54"/>
      <c r="B535" s="54"/>
      <c r="C535" s="54"/>
      <c r="D535" s="54"/>
      <c r="E535" s="54"/>
      <c r="F535" s="7"/>
      <c r="G535" s="55"/>
      <c r="H535" s="12"/>
    </row>
    <row r="536" spans="1:8">
      <c r="A536" s="54"/>
      <c r="B536" s="54"/>
      <c r="C536" s="54"/>
      <c r="D536" s="54"/>
      <c r="E536" s="54"/>
      <c r="F536" s="7"/>
      <c r="G536" s="55"/>
      <c r="H536" s="12"/>
    </row>
    <row r="537" spans="1:8">
      <c r="A537" s="54"/>
      <c r="B537" s="54"/>
      <c r="C537" s="54"/>
      <c r="D537" s="54"/>
      <c r="E537" s="54"/>
      <c r="F537" s="7"/>
      <c r="G537" s="55"/>
      <c r="H537" s="12"/>
    </row>
    <row r="538" spans="1:8">
      <c r="A538" s="54"/>
      <c r="B538" s="54"/>
      <c r="C538" s="54"/>
      <c r="D538" s="54"/>
      <c r="E538" s="54"/>
      <c r="F538" s="7"/>
      <c r="G538" s="55"/>
      <c r="H538" s="12"/>
    </row>
    <row r="539" spans="1:8">
      <c r="A539" s="54"/>
      <c r="B539" s="54"/>
      <c r="C539" s="54"/>
      <c r="D539" s="54"/>
      <c r="E539" s="54"/>
      <c r="F539" s="7"/>
      <c r="G539" s="55"/>
      <c r="H539" s="12"/>
    </row>
    <row r="540" spans="1:8">
      <c r="A540" s="54"/>
      <c r="B540" s="54"/>
      <c r="C540" s="54"/>
      <c r="D540" s="54"/>
      <c r="E540" s="54"/>
      <c r="F540" s="7"/>
      <c r="G540" s="55"/>
      <c r="H540" s="12"/>
    </row>
    <row r="541" spans="1:8">
      <c r="A541" s="54"/>
      <c r="B541" s="54"/>
      <c r="C541" s="54"/>
      <c r="D541" s="54"/>
      <c r="E541" s="54"/>
      <c r="F541" s="7"/>
      <c r="G541" s="55"/>
      <c r="H541" s="12"/>
    </row>
    <row r="542" spans="1:8">
      <c r="A542" s="54"/>
      <c r="B542" s="54"/>
      <c r="C542" s="54"/>
      <c r="D542" s="54"/>
      <c r="E542" s="54"/>
      <c r="F542" s="7"/>
      <c r="G542" s="55"/>
      <c r="H542" s="12"/>
    </row>
    <row r="543" spans="1:8">
      <c r="A543" s="54"/>
      <c r="B543" s="54"/>
      <c r="C543" s="54"/>
      <c r="D543" s="54"/>
      <c r="E543" s="54"/>
      <c r="F543" s="7"/>
      <c r="G543" s="55"/>
      <c r="H543" s="12"/>
    </row>
    <row r="544" spans="1:8">
      <c r="A544" s="54"/>
      <c r="B544" s="54"/>
      <c r="C544" s="54"/>
      <c r="D544" s="54"/>
      <c r="E544" s="54"/>
      <c r="F544" s="7"/>
      <c r="G544" s="55"/>
      <c r="H544" s="12"/>
    </row>
    <row r="545" spans="1:8">
      <c r="A545" s="54"/>
      <c r="B545" s="54"/>
      <c r="C545" s="54"/>
      <c r="D545" s="54"/>
      <c r="E545" s="54"/>
      <c r="F545" s="7"/>
      <c r="G545" s="55"/>
      <c r="H545" s="12"/>
    </row>
    <row r="546" spans="1:8">
      <c r="A546" s="54"/>
      <c r="B546" s="54"/>
      <c r="C546" s="54"/>
      <c r="D546" s="54"/>
      <c r="E546" s="54"/>
      <c r="F546" s="7"/>
      <c r="G546" s="55"/>
      <c r="H546" s="12"/>
    </row>
    <row r="547" spans="1:8">
      <c r="A547" s="54"/>
      <c r="B547" s="54"/>
      <c r="C547" s="54"/>
      <c r="D547" s="54"/>
      <c r="E547" s="54"/>
      <c r="F547" s="7"/>
      <c r="G547" s="55"/>
      <c r="H547" s="12"/>
    </row>
    <row r="548" spans="1:8">
      <c r="A548" s="54"/>
      <c r="B548" s="54"/>
      <c r="C548" s="54"/>
      <c r="D548" s="54"/>
      <c r="E548" s="54"/>
      <c r="F548" s="7"/>
      <c r="G548" s="55"/>
      <c r="H548" s="12"/>
    </row>
    <row r="549" spans="1:8">
      <c r="A549" s="54"/>
      <c r="B549" s="54"/>
      <c r="C549" s="54"/>
      <c r="D549" s="54"/>
      <c r="E549" s="54"/>
      <c r="F549" s="7"/>
      <c r="G549" s="55"/>
      <c r="H549" s="12"/>
    </row>
    <row r="550" spans="1:8">
      <c r="A550" s="54"/>
      <c r="B550" s="54"/>
      <c r="C550" s="54"/>
      <c r="D550" s="54"/>
      <c r="E550" s="54"/>
      <c r="F550" s="7"/>
      <c r="G550" s="55"/>
      <c r="H550" s="12"/>
    </row>
    <row r="551" spans="1:8">
      <c r="A551" s="54"/>
      <c r="B551" s="54"/>
      <c r="C551" s="54"/>
      <c r="D551" s="54"/>
      <c r="E551" s="54"/>
      <c r="F551" s="7"/>
      <c r="G551" s="55"/>
      <c r="H551" s="12"/>
    </row>
    <row r="552" spans="1:8">
      <c r="A552" s="54"/>
      <c r="B552" s="54"/>
      <c r="C552" s="54"/>
      <c r="D552" s="54"/>
      <c r="E552" s="54"/>
      <c r="F552" s="7"/>
      <c r="G552" s="55"/>
      <c r="H552" s="12"/>
    </row>
    <row r="553" spans="1:8">
      <c r="A553" s="54"/>
      <c r="B553" s="54"/>
      <c r="C553" s="54"/>
      <c r="D553" s="54"/>
      <c r="E553" s="54"/>
      <c r="F553" s="7"/>
      <c r="G553" s="55"/>
      <c r="H553" s="12"/>
    </row>
    <row r="554" spans="1:8">
      <c r="A554" s="54"/>
      <c r="B554" s="54"/>
      <c r="C554" s="54"/>
      <c r="D554" s="54"/>
      <c r="E554" s="54"/>
      <c r="F554" s="7"/>
      <c r="G554" s="55"/>
      <c r="H554" s="12"/>
    </row>
    <row r="555" spans="1:8">
      <c r="A555" s="54"/>
      <c r="B555" s="54"/>
      <c r="C555" s="54"/>
      <c r="D555" s="54"/>
      <c r="E555" s="54"/>
      <c r="F555" s="7"/>
      <c r="G555" s="55"/>
      <c r="H555" s="12"/>
    </row>
    <row r="556" spans="1:8">
      <c r="A556" s="54"/>
      <c r="B556" s="54"/>
      <c r="C556" s="54"/>
      <c r="D556" s="54"/>
      <c r="E556" s="54"/>
      <c r="F556" s="7"/>
      <c r="G556" s="55"/>
      <c r="H556" s="12"/>
    </row>
    <row r="557" spans="1:8">
      <c r="A557" s="54"/>
      <c r="B557" s="54"/>
      <c r="C557" s="54"/>
      <c r="D557" s="54"/>
      <c r="E557" s="54"/>
      <c r="F557" s="7"/>
      <c r="G557" s="55"/>
      <c r="H557" s="12"/>
    </row>
    <row r="558" spans="1:8">
      <c r="A558" s="54"/>
      <c r="B558" s="54"/>
      <c r="C558" s="54"/>
      <c r="D558" s="54"/>
      <c r="E558" s="54"/>
      <c r="F558" s="7"/>
      <c r="G558" s="55"/>
      <c r="H558" s="12"/>
    </row>
    <row r="559" spans="1:8">
      <c r="A559" s="54"/>
      <c r="B559" s="54"/>
      <c r="C559" s="54"/>
      <c r="D559" s="54"/>
      <c r="E559" s="54"/>
      <c r="F559" s="7"/>
      <c r="G559" s="55"/>
      <c r="H559" s="12"/>
    </row>
    <row r="560" spans="1:8">
      <c r="A560" s="54"/>
      <c r="B560" s="54"/>
      <c r="C560" s="54"/>
      <c r="D560" s="54"/>
      <c r="E560" s="54"/>
      <c r="F560" s="7"/>
      <c r="G560" s="55"/>
      <c r="H560" s="12"/>
    </row>
    <row r="561" spans="1:8">
      <c r="A561" s="54"/>
      <c r="B561" s="54"/>
      <c r="C561" s="54"/>
      <c r="D561" s="54"/>
      <c r="E561" s="54"/>
      <c r="F561" s="7"/>
      <c r="G561" s="55"/>
      <c r="H561" s="12"/>
    </row>
    <row r="562" spans="1:8">
      <c r="A562" s="54"/>
      <c r="B562" s="54"/>
      <c r="C562" s="54"/>
      <c r="D562" s="54"/>
      <c r="E562" s="54"/>
      <c r="F562" s="7"/>
      <c r="G562" s="55"/>
      <c r="H562" s="12"/>
    </row>
    <row r="563" spans="1:8">
      <c r="A563" s="54"/>
      <c r="B563" s="54"/>
      <c r="C563" s="54"/>
      <c r="D563" s="54"/>
      <c r="E563" s="54"/>
      <c r="F563" s="7"/>
      <c r="G563" s="55"/>
      <c r="H563" s="12"/>
    </row>
    <row r="564" spans="1:8">
      <c r="A564" s="54"/>
      <c r="B564" s="54"/>
      <c r="C564" s="54"/>
      <c r="D564" s="54"/>
      <c r="E564" s="54"/>
      <c r="F564" s="7"/>
      <c r="G564" s="55"/>
      <c r="H564" s="12"/>
    </row>
    <row r="565" spans="1:8">
      <c r="A565" s="54"/>
      <c r="B565" s="54"/>
      <c r="C565" s="54"/>
      <c r="D565" s="54"/>
      <c r="E565" s="54"/>
      <c r="F565" s="7"/>
      <c r="G565" s="55"/>
      <c r="H565" s="12"/>
    </row>
    <row r="566" spans="1:8">
      <c r="A566" s="54"/>
      <c r="B566" s="54"/>
      <c r="C566" s="54"/>
      <c r="D566" s="54"/>
      <c r="E566" s="54"/>
      <c r="F566" s="7"/>
      <c r="G566" s="55"/>
      <c r="H566" s="12"/>
    </row>
    <row r="567" spans="1:8">
      <c r="A567" s="54"/>
      <c r="B567" s="54"/>
      <c r="C567" s="54"/>
      <c r="D567" s="54"/>
      <c r="E567" s="54"/>
      <c r="F567" s="7"/>
      <c r="G567" s="55"/>
      <c r="H567" s="12"/>
    </row>
    <row r="568" spans="1:8">
      <c r="A568" s="54"/>
      <c r="B568" s="54"/>
      <c r="C568" s="54"/>
      <c r="D568" s="54"/>
      <c r="E568" s="54"/>
      <c r="F568" s="7"/>
      <c r="G568" s="55"/>
      <c r="H568" s="12"/>
    </row>
    <row r="569" spans="1:8">
      <c r="A569" s="54"/>
      <c r="B569" s="54"/>
      <c r="C569" s="54"/>
      <c r="D569" s="54"/>
      <c r="E569" s="54"/>
      <c r="F569" s="7"/>
      <c r="G569" s="55"/>
      <c r="H569" s="12"/>
    </row>
    <row r="570" spans="1:8">
      <c r="A570" s="54"/>
      <c r="B570" s="54"/>
      <c r="C570" s="54"/>
      <c r="D570" s="54"/>
      <c r="E570" s="54"/>
      <c r="F570" s="7"/>
      <c r="G570" s="55"/>
      <c r="H570" s="12"/>
    </row>
    <row r="571" spans="1:8">
      <c r="A571" s="54"/>
      <c r="B571" s="54"/>
      <c r="C571" s="54"/>
      <c r="D571" s="54"/>
      <c r="E571" s="54"/>
      <c r="F571" s="7"/>
      <c r="G571" s="55"/>
      <c r="H571" s="12"/>
    </row>
    <row r="572" spans="1:8">
      <c r="A572" s="54"/>
      <c r="B572" s="54"/>
      <c r="C572" s="54"/>
      <c r="D572" s="54"/>
      <c r="E572" s="54"/>
      <c r="F572" s="7"/>
      <c r="G572" s="55"/>
      <c r="H572" s="12"/>
    </row>
    <row r="573" spans="1:8">
      <c r="A573" s="54"/>
      <c r="B573" s="54"/>
      <c r="C573" s="54"/>
      <c r="D573" s="54"/>
      <c r="E573" s="54"/>
      <c r="F573" s="7"/>
      <c r="G573" s="55"/>
      <c r="H573" s="12"/>
    </row>
    <row r="574" spans="1:8">
      <c r="A574" s="54"/>
      <c r="B574" s="54"/>
      <c r="C574" s="54"/>
      <c r="D574" s="54"/>
      <c r="E574" s="54"/>
      <c r="F574" s="7"/>
      <c r="G574" s="55"/>
      <c r="H574" s="12"/>
    </row>
    <row r="575" spans="1:8">
      <c r="A575" s="54"/>
      <c r="B575" s="54"/>
      <c r="C575" s="54"/>
      <c r="D575" s="54"/>
      <c r="E575" s="54"/>
      <c r="F575" s="7"/>
      <c r="G575" s="55"/>
      <c r="H575" s="12"/>
    </row>
    <row r="576" spans="1:8">
      <c r="A576" s="54"/>
      <c r="B576" s="54"/>
      <c r="C576" s="54"/>
      <c r="D576" s="54"/>
      <c r="E576" s="54"/>
      <c r="F576" s="7"/>
      <c r="G576" s="55"/>
      <c r="H576" s="12"/>
    </row>
    <row r="577" spans="1:8">
      <c r="A577" s="54"/>
      <c r="B577" s="54"/>
      <c r="C577" s="54"/>
      <c r="D577" s="54"/>
      <c r="E577" s="54"/>
      <c r="F577" s="7"/>
      <c r="G577" s="55"/>
      <c r="H577" s="12"/>
    </row>
    <row r="578" spans="1:8">
      <c r="A578" s="54"/>
      <c r="B578" s="54"/>
      <c r="C578" s="54"/>
      <c r="D578" s="54"/>
      <c r="E578" s="54"/>
      <c r="F578" s="7"/>
      <c r="G578" s="55"/>
      <c r="H578" s="12"/>
    </row>
    <row r="579" spans="1:8">
      <c r="A579" s="54"/>
      <c r="B579" s="54"/>
      <c r="C579" s="54"/>
      <c r="D579" s="54"/>
      <c r="E579" s="54"/>
      <c r="F579" s="7"/>
      <c r="G579" s="55"/>
      <c r="H579" s="12"/>
    </row>
    <row r="580" spans="1:8">
      <c r="A580" s="54"/>
      <c r="B580" s="54"/>
      <c r="C580" s="54"/>
      <c r="D580" s="54"/>
      <c r="E580" s="54"/>
      <c r="F580" s="7"/>
      <c r="G580" s="55"/>
      <c r="H580" s="12"/>
    </row>
    <row r="581" spans="1:8">
      <c r="A581" s="54"/>
      <c r="B581" s="54"/>
      <c r="C581" s="54"/>
      <c r="D581" s="54"/>
      <c r="E581" s="54"/>
      <c r="F581" s="7"/>
      <c r="G581" s="55"/>
      <c r="H581" s="12"/>
    </row>
    <row r="582" spans="1:8">
      <c r="A582" s="54"/>
      <c r="B582" s="54"/>
      <c r="C582" s="54"/>
      <c r="D582" s="54"/>
      <c r="E582" s="54"/>
      <c r="F582" s="7"/>
      <c r="G582" s="55"/>
      <c r="H582" s="12"/>
    </row>
    <row r="583" spans="1:8">
      <c r="A583" s="54"/>
      <c r="B583" s="54"/>
      <c r="C583" s="54"/>
      <c r="D583" s="54"/>
      <c r="E583" s="54"/>
      <c r="F583" s="7"/>
      <c r="G583" s="55"/>
      <c r="H583" s="12"/>
    </row>
    <row r="584" spans="1:8">
      <c r="A584" s="54"/>
      <c r="B584" s="54"/>
      <c r="C584" s="54"/>
      <c r="D584" s="54"/>
      <c r="E584" s="54"/>
      <c r="F584" s="7"/>
      <c r="G584" s="55"/>
      <c r="H584" s="12"/>
    </row>
    <row r="585" spans="1:8">
      <c r="A585" s="54"/>
      <c r="B585" s="54"/>
      <c r="C585" s="54"/>
      <c r="D585" s="54"/>
      <c r="E585" s="54"/>
      <c r="F585" s="7"/>
      <c r="G585" s="55"/>
      <c r="H585" s="12"/>
    </row>
    <row r="586" spans="1:8">
      <c r="A586" s="54"/>
      <c r="B586" s="54"/>
      <c r="C586" s="54"/>
      <c r="D586" s="54"/>
      <c r="E586" s="54"/>
      <c r="F586" s="7"/>
      <c r="G586" s="55"/>
      <c r="H586" s="12"/>
    </row>
    <row r="587" spans="1:8">
      <c r="A587" s="54"/>
      <c r="B587" s="54"/>
      <c r="C587" s="54"/>
      <c r="D587" s="54"/>
      <c r="E587" s="54"/>
      <c r="F587" s="7"/>
      <c r="G587" s="55"/>
      <c r="H587" s="12"/>
    </row>
    <row r="588" spans="1:8">
      <c r="A588" s="54"/>
      <c r="B588" s="54"/>
      <c r="C588" s="54"/>
      <c r="D588" s="54"/>
      <c r="E588" s="54"/>
      <c r="F588" s="7"/>
      <c r="G588" s="55"/>
      <c r="H588" s="12"/>
    </row>
    <row r="589" spans="1:8">
      <c r="A589" s="54"/>
      <c r="B589" s="54"/>
      <c r="C589" s="54"/>
      <c r="D589" s="54"/>
      <c r="E589" s="54"/>
      <c r="F589" s="7"/>
      <c r="G589" s="55"/>
      <c r="H589" s="12"/>
    </row>
    <row r="590" spans="1:8">
      <c r="A590" s="54"/>
      <c r="B590" s="54"/>
      <c r="C590" s="54"/>
      <c r="D590" s="54"/>
      <c r="E590" s="54"/>
      <c r="F590" s="7"/>
      <c r="G590" s="55"/>
      <c r="H590" s="12"/>
    </row>
    <row r="591" spans="1:8">
      <c r="A591" s="54"/>
      <c r="B591" s="54"/>
      <c r="C591" s="54"/>
      <c r="D591" s="54"/>
      <c r="E591" s="54"/>
      <c r="F591" s="7"/>
      <c r="G591" s="55"/>
      <c r="H591" s="12"/>
    </row>
    <row r="592" spans="1:8">
      <c r="A592" s="54"/>
      <c r="B592" s="54"/>
      <c r="C592" s="54"/>
      <c r="D592" s="54"/>
      <c r="E592" s="54"/>
      <c r="F592" s="7"/>
      <c r="G592" s="55"/>
      <c r="H592" s="12"/>
    </row>
    <row r="593" spans="1:8">
      <c r="A593" s="54"/>
      <c r="B593" s="54"/>
      <c r="C593" s="54"/>
      <c r="D593" s="54"/>
      <c r="E593" s="54"/>
      <c r="F593" s="7"/>
      <c r="G593" s="55"/>
      <c r="H593" s="12"/>
    </row>
    <row r="594" spans="1:8">
      <c r="A594" s="54"/>
      <c r="B594" s="54"/>
      <c r="C594" s="54"/>
      <c r="D594" s="54"/>
      <c r="E594" s="54"/>
      <c r="F594" s="7"/>
      <c r="G594" s="55"/>
      <c r="H594" s="12"/>
    </row>
    <row r="595" spans="1:8">
      <c r="A595" s="54"/>
      <c r="B595" s="54"/>
      <c r="C595" s="54"/>
      <c r="D595" s="54"/>
      <c r="E595" s="54"/>
      <c r="F595" s="7"/>
      <c r="G595" s="55"/>
      <c r="H595" s="12"/>
    </row>
    <row r="596" spans="1:8">
      <c r="A596" s="54"/>
      <c r="B596" s="54"/>
      <c r="C596" s="54"/>
      <c r="D596" s="54"/>
      <c r="E596" s="54"/>
      <c r="F596" s="7"/>
      <c r="G596" s="55"/>
      <c r="H596" s="12"/>
    </row>
    <row r="597" spans="1:8">
      <c r="A597" s="54"/>
      <c r="B597" s="54"/>
      <c r="C597" s="54"/>
      <c r="D597" s="54"/>
      <c r="E597" s="54"/>
      <c r="F597" s="7"/>
      <c r="G597" s="55"/>
      <c r="H597" s="12"/>
    </row>
    <row r="598" spans="1:8">
      <c r="A598" s="54"/>
      <c r="B598" s="54"/>
      <c r="C598" s="54"/>
      <c r="D598" s="54"/>
      <c r="E598" s="54"/>
      <c r="F598" s="7"/>
      <c r="G598" s="55"/>
      <c r="H598" s="12"/>
    </row>
    <row r="599" spans="1:8">
      <c r="A599" s="54"/>
      <c r="B599" s="54"/>
      <c r="C599" s="54"/>
      <c r="D599" s="54"/>
      <c r="E599" s="54"/>
      <c r="F599" s="7"/>
      <c r="G599" s="55"/>
      <c r="H599" s="12"/>
    </row>
    <row r="600" spans="1:8">
      <c r="A600" s="54"/>
      <c r="B600" s="54"/>
      <c r="C600" s="54"/>
      <c r="D600" s="54"/>
      <c r="E600" s="54"/>
      <c r="F600" s="7"/>
      <c r="G600" s="55"/>
      <c r="H600" s="12"/>
    </row>
    <row r="601" spans="1:8">
      <c r="A601" s="54"/>
      <c r="B601" s="54"/>
      <c r="C601" s="54"/>
      <c r="D601" s="54"/>
      <c r="E601" s="54"/>
      <c r="F601" s="7"/>
      <c r="G601" s="55"/>
      <c r="H601" s="12"/>
    </row>
    <row r="602" spans="1:8">
      <c r="A602" s="54"/>
      <c r="B602" s="54"/>
      <c r="C602" s="54"/>
      <c r="D602" s="54"/>
      <c r="E602" s="54"/>
      <c r="F602" s="7"/>
      <c r="G602" s="55"/>
      <c r="H602" s="12"/>
    </row>
    <row r="603" spans="1:8">
      <c r="A603" s="54"/>
      <c r="B603" s="54"/>
      <c r="C603" s="54"/>
      <c r="D603" s="54"/>
      <c r="E603" s="54"/>
      <c r="F603" s="7"/>
      <c r="G603" s="55"/>
      <c r="H603" s="12"/>
    </row>
    <row r="604" spans="1:8">
      <c r="A604" s="54"/>
      <c r="B604" s="54"/>
      <c r="C604" s="54"/>
      <c r="D604" s="54"/>
      <c r="E604" s="54"/>
      <c r="F604" s="7"/>
      <c r="G604" s="55"/>
      <c r="H604" s="12"/>
    </row>
    <row r="605" spans="1:8">
      <c r="A605" s="54"/>
      <c r="B605" s="54"/>
      <c r="C605" s="54"/>
      <c r="D605" s="54"/>
      <c r="E605" s="54"/>
      <c r="F605" s="7"/>
      <c r="G605" s="55"/>
      <c r="H605" s="12"/>
    </row>
    <row r="606" spans="1:8">
      <c r="A606" s="54"/>
      <c r="B606" s="54"/>
      <c r="C606" s="54"/>
      <c r="D606" s="54"/>
      <c r="E606" s="54"/>
      <c r="F606" s="7"/>
      <c r="G606" s="55"/>
      <c r="H606" s="12"/>
    </row>
    <row r="607" spans="1:8">
      <c r="A607" s="54"/>
      <c r="B607" s="54"/>
      <c r="C607" s="54"/>
      <c r="D607" s="54"/>
      <c r="E607" s="54"/>
      <c r="F607" s="7"/>
      <c r="G607" s="55"/>
      <c r="H607" s="12"/>
    </row>
    <row r="608" spans="1:8">
      <c r="A608" s="54"/>
      <c r="B608" s="54"/>
      <c r="C608" s="54"/>
      <c r="D608" s="54"/>
      <c r="E608" s="54"/>
      <c r="F608" s="7"/>
      <c r="G608" s="55"/>
      <c r="H608" s="12"/>
    </row>
    <row r="609" spans="1:8">
      <c r="A609" s="54"/>
      <c r="B609" s="54"/>
      <c r="C609" s="54"/>
      <c r="D609" s="54"/>
      <c r="E609" s="54"/>
      <c r="F609" s="7"/>
      <c r="G609" s="55"/>
      <c r="H609" s="12"/>
    </row>
    <row r="610" spans="1:8">
      <c r="A610" s="54"/>
      <c r="B610" s="54"/>
      <c r="C610" s="54"/>
      <c r="D610" s="54"/>
      <c r="E610" s="54"/>
      <c r="F610" s="7"/>
      <c r="G610" s="55"/>
      <c r="H610" s="12"/>
    </row>
    <row r="611" spans="1:8">
      <c r="A611" s="54"/>
      <c r="B611" s="54"/>
      <c r="C611" s="54"/>
      <c r="D611" s="54"/>
      <c r="E611" s="54"/>
      <c r="F611" s="7"/>
      <c r="G611" s="55"/>
      <c r="H611" s="12"/>
    </row>
    <row r="612" spans="1:8">
      <c r="A612" s="54"/>
      <c r="B612" s="54"/>
      <c r="C612" s="54"/>
      <c r="D612" s="54"/>
      <c r="E612" s="54"/>
      <c r="F612" s="7"/>
      <c r="G612" s="55"/>
      <c r="H612" s="12"/>
    </row>
    <row r="613" spans="1:8">
      <c r="A613" s="54"/>
      <c r="B613" s="54"/>
      <c r="C613" s="54"/>
      <c r="D613" s="54"/>
      <c r="E613" s="54"/>
      <c r="F613" s="7"/>
      <c r="G613" s="55"/>
      <c r="H613" s="12"/>
    </row>
    <row r="614" spans="1:8">
      <c r="A614" s="54"/>
      <c r="B614" s="54"/>
      <c r="C614" s="54"/>
      <c r="D614" s="54"/>
      <c r="E614" s="54"/>
      <c r="F614" s="7"/>
      <c r="G614" s="55"/>
      <c r="H614" s="12"/>
    </row>
    <row r="615" spans="1:8">
      <c r="A615" s="54"/>
      <c r="B615" s="54"/>
      <c r="C615" s="54"/>
      <c r="D615" s="54"/>
      <c r="E615" s="54"/>
      <c r="F615" s="7"/>
      <c r="G615" s="55"/>
      <c r="H615" s="12"/>
    </row>
    <row r="616" spans="1:8">
      <c r="A616" s="54"/>
      <c r="B616" s="54"/>
      <c r="C616" s="54"/>
      <c r="D616" s="54"/>
      <c r="E616" s="54"/>
      <c r="F616" s="7"/>
      <c r="G616" s="55"/>
      <c r="H616" s="12"/>
    </row>
    <row r="617" spans="1:8">
      <c r="A617" s="54"/>
      <c r="B617" s="54"/>
      <c r="C617" s="54"/>
      <c r="D617" s="54"/>
      <c r="E617" s="54"/>
      <c r="F617" s="7"/>
      <c r="G617" s="55"/>
      <c r="H617" s="12"/>
    </row>
    <row r="618" spans="1:8">
      <c r="A618" s="54"/>
      <c r="B618" s="54"/>
      <c r="C618" s="54"/>
      <c r="D618" s="54"/>
      <c r="E618" s="54"/>
      <c r="F618" s="7"/>
      <c r="G618" s="55"/>
      <c r="H618" s="12"/>
    </row>
    <row r="619" spans="1:8">
      <c r="A619" s="54"/>
      <c r="B619" s="54"/>
      <c r="C619" s="54"/>
      <c r="D619" s="54"/>
      <c r="E619" s="54"/>
      <c r="F619" s="7"/>
      <c r="G619" s="55"/>
      <c r="H619" s="12"/>
    </row>
    <row r="620" spans="1:8">
      <c r="A620" s="54"/>
      <c r="B620" s="54"/>
      <c r="C620" s="54"/>
      <c r="D620" s="54"/>
      <c r="E620" s="54"/>
      <c r="F620" s="7"/>
      <c r="G620" s="55"/>
      <c r="H620" s="12"/>
    </row>
    <row r="621" spans="1:8">
      <c r="A621" s="54"/>
      <c r="B621" s="54"/>
      <c r="C621" s="54"/>
      <c r="D621" s="54"/>
      <c r="E621" s="54"/>
      <c r="F621" s="7"/>
      <c r="G621" s="55"/>
      <c r="H621" s="12"/>
    </row>
    <row r="622" spans="1:8">
      <c r="A622" s="54"/>
      <c r="B622" s="54"/>
      <c r="C622" s="54"/>
      <c r="D622" s="54"/>
      <c r="E622" s="54"/>
      <c r="F622" s="7"/>
      <c r="G622" s="55"/>
      <c r="H622" s="12"/>
    </row>
    <row r="623" spans="1:8">
      <c r="A623" s="54"/>
      <c r="B623" s="54"/>
      <c r="C623" s="54"/>
      <c r="D623" s="54"/>
      <c r="E623" s="54"/>
      <c r="F623" s="7"/>
      <c r="G623" s="55"/>
      <c r="H623" s="12"/>
    </row>
    <row r="624" spans="1:8">
      <c r="A624" s="54"/>
      <c r="B624" s="54"/>
      <c r="C624" s="54"/>
      <c r="D624" s="54"/>
      <c r="E624" s="54"/>
      <c r="F624" s="7"/>
      <c r="G624" s="55"/>
      <c r="H624" s="12"/>
    </row>
    <row r="625" spans="1:8">
      <c r="A625" s="54"/>
      <c r="B625" s="54"/>
      <c r="C625" s="54"/>
      <c r="D625" s="54"/>
      <c r="E625" s="54"/>
      <c r="F625" s="7"/>
      <c r="G625" s="55"/>
      <c r="H625" s="12"/>
    </row>
    <row r="626" spans="1:8">
      <c r="A626" s="54"/>
      <c r="B626" s="54"/>
      <c r="C626" s="54"/>
      <c r="D626" s="54"/>
      <c r="E626" s="54"/>
      <c r="F626" s="7"/>
      <c r="G626" s="55"/>
      <c r="H626" s="12"/>
    </row>
    <row r="627" spans="1:8">
      <c r="A627" s="54"/>
      <c r="B627" s="54"/>
      <c r="C627" s="54"/>
      <c r="D627" s="54"/>
      <c r="E627" s="54"/>
      <c r="F627" s="7"/>
      <c r="G627" s="55"/>
      <c r="H627" s="12"/>
    </row>
    <row r="628" spans="1:8">
      <c r="A628" s="54"/>
      <c r="B628" s="54"/>
      <c r="C628" s="54"/>
      <c r="D628" s="54"/>
      <c r="E628" s="54"/>
      <c r="F628" s="7"/>
      <c r="G628" s="55"/>
      <c r="H628" s="12"/>
    </row>
    <row r="629" spans="1:8">
      <c r="A629" s="54"/>
      <c r="B629" s="54"/>
      <c r="C629" s="54"/>
      <c r="D629" s="54"/>
      <c r="E629" s="54"/>
      <c r="F629" s="7"/>
      <c r="G629" s="55"/>
      <c r="H629" s="12"/>
    </row>
    <row r="630" spans="1:8">
      <c r="A630" s="54"/>
      <c r="B630" s="54"/>
      <c r="C630" s="54"/>
      <c r="D630" s="54"/>
      <c r="E630" s="54"/>
      <c r="F630" s="7"/>
      <c r="G630" s="55"/>
      <c r="H630" s="12"/>
    </row>
    <row r="631" spans="1:8">
      <c r="A631" s="54"/>
      <c r="B631" s="54"/>
      <c r="C631" s="54"/>
      <c r="D631" s="54"/>
      <c r="E631" s="54"/>
      <c r="F631" s="7"/>
      <c r="G631" s="55"/>
      <c r="H631" s="12"/>
    </row>
    <row r="632" spans="1:8">
      <c r="A632" s="54"/>
      <c r="B632" s="54"/>
      <c r="C632" s="54"/>
      <c r="D632" s="54"/>
      <c r="E632" s="54"/>
      <c r="F632" s="7"/>
      <c r="G632" s="55"/>
      <c r="H632" s="12"/>
    </row>
    <row r="633" spans="1:8">
      <c r="A633" s="54"/>
      <c r="B633" s="54"/>
      <c r="C633" s="54"/>
      <c r="D633" s="54"/>
      <c r="E633" s="54"/>
      <c r="F633" s="7"/>
      <c r="G633" s="55"/>
      <c r="H633" s="12"/>
    </row>
    <row r="634" spans="1:8">
      <c r="A634" s="54"/>
      <c r="B634" s="54"/>
      <c r="C634" s="54"/>
      <c r="D634" s="54"/>
      <c r="E634" s="54"/>
      <c r="F634" s="7"/>
      <c r="G634" s="55"/>
      <c r="H634" s="12"/>
    </row>
    <row r="635" spans="1:8">
      <c r="A635" s="54"/>
      <c r="B635" s="54"/>
      <c r="C635" s="54"/>
      <c r="D635" s="54"/>
      <c r="E635" s="54"/>
      <c r="F635" s="7"/>
      <c r="G635" s="55"/>
      <c r="H635" s="12"/>
    </row>
    <row r="636" spans="1:8">
      <c r="A636" s="54"/>
      <c r="B636" s="54"/>
      <c r="C636" s="54"/>
      <c r="D636" s="54"/>
      <c r="E636" s="54"/>
      <c r="F636" s="7"/>
      <c r="G636" s="55"/>
      <c r="H636" s="12"/>
    </row>
    <row r="637" spans="1:8">
      <c r="A637" s="54"/>
      <c r="B637" s="54"/>
      <c r="C637" s="54"/>
      <c r="D637" s="54"/>
      <c r="E637" s="54"/>
      <c r="F637" s="7"/>
      <c r="G637" s="55"/>
      <c r="H637" s="12"/>
    </row>
    <row r="638" spans="1:8">
      <c r="A638" s="54"/>
      <c r="B638" s="54"/>
      <c r="C638" s="54"/>
      <c r="D638" s="54"/>
      <c r="E638" s="54"/>
      <c r="F638" s="7"/>
      <c r="G638" s="55"/>
      <c r="H638" s="12"/>
    </row>
    <row r="639" spans="1:8">
      <c r="A639" s="54"/>
      <c r="B639" s="54"/>
      <c r="C639" s="54"/>
      <c r="D639" s="54"/>
      <c r="E639" s="54"/>
      <c r="F639" s="7"/>
      <c r="G639" s="55"/>
      <c r="H639" s="12"/>
    </row>
    <row r="640" spans="1:8">
      <c r="A640" s="54"/>
      <c r="B640" s="54"/>
      <c r="C640" s="54"/>
      <c r="D640" s="54"/>
      <c r="E640" s="54"/>
      <c r="F640" s="7"/>
      <c r="G640" s="55"/>
      <c r="H640" s="12"/>
    </row>
    <row r="641" spans="1:8">
      <c r="A641" s="54"/>
      <c r="B641" s="54"/>
      <c r="C641" s="54"/>
      <c r="D641" s="54"/>
      <c r="E641" s="54"/>
      <c r="F641" s="7"/>
      <c r="G641" s="55"/>
      <c r="H641" s="12"/>
    </row>
    <row r="642" spans="1:8">
      <c r="A642" s="54"/>
      <c r="B642" s="54"/>
      <c r="C642" s="54"/>
      <c r="D642" s="54"/>
      <c r="E642" s="54"/>
      <c r="F642" s="7"/>
      <c r="G642" s="55"/>
      <c r="H642" s="12"/>
    </row>
    <row r="643" spans="1:8">
      <c r="A643" s="54"/>
      <c r="B643" s="54"/>
      <c r="C643" s="54"/>
      <c r="D643" s="54"/>
      <c r="E643" s="54"/>
      <c r="F643" s="7"/>
      <c r="G643" s="55"/>
      <c r="H643" s="12"/>
    </row>
    <row r="644" spans="1:8">
      <c r="A644" s="54"/>
      <c r="B644" s="54"/>
      <c r="C644" s="54"/>
      <c r="D644" s="54"/>
      <c r="E644" s="54"/>
      <c r="F644" s="7"/>
      <c r="G644" s="55"/>
      <c r="H644" s="12"/>
    </row>
    <row r="645" spans="1:8">
      <c r="A645" s="54"/>
      <c r="B645" s="54"/>
      <c r="C645" s="54"/>
      <c r="D645" s="54"/>
      <c r="E645" s="54"/>
      <c r="F645" s="7"/>
      <c r="G645" s="55"/>
      <c r="H645" s="12"/>
    </row>
    <row r="646" spans="1:8">
      <c r="A646" s="54"/>
      <c r="B646" s="54"/>
      <c r="C646" s="54"/>
      <c r="D646" s="54"/>
      <c r="E646" s="54"/>
      <c r="F646" s="7"/>
      <c r="G646" s="55"/>
      <c r="H646" s="12"/>
    </row>
    <row r="647" spans="1:8">
      <c r="A647" s="54"/>
      <c r="B647" s="54"/>
      <c r="C647" s="54"/>
      <c r="D647" s="54"/>
      <c r="E647" s="54"/>
      <c r="F647" s="7"/>
      <c r="G647" s="55"/>
      <c r="H647" s="12"/>
    </row>
    <row r="648" spans="1:8">
      <c r="A648" s="54"/>
      <c r="B648" s="54"/>
      <c r="C648" s="54"/>
      <c r="D648" s="54"/>
      <c r="E648" s="54"/>
      <c r="F648" s="7"/>
      <c r="G648" s="55"/>
      <c r="H648" s="12"/>
    </row>
    <row r="649" spans="1:8">
      <c r="A649" s="54"/>
      <c r="B649" s="54"/>
      <c r="C649" s="54"/>
      <c r="D649" s="54"/>
      <c r="E649" s="54"/>
      <c r="F649" s="7"/>
      <c r="G649" s="55"/>
      <c r="H649" s="12"/>
    </row>
    <row r="650" spans="1:8">
      <c r="A650" s="54"/>
      <c r="B650" s="54"/>
      <c r="C650" s="54"/>
      <c r="D650" s="54"/>
      <c r="E650" s="54"/>
      <c r="F650" s="7"/>
      <c r="G650" s="55"/>
      <c r="H650" s="12"/>
    </row>
    <row r="651" spans="1:8">
      <c r="A651" s="54"/>
      <c r="B651" s="54"/>
      <c r="C651" s="54"/>
      <c r="D651" s="54"/>
      <c r="E651" s="54"/>
      <c r="F651" s="7"/>
      <c r="G651" s="55"/>
      <c r="H651" s="12"/>
    </row>
    <row r="652" spans="1:8">
      <c r="A652" s="54"/>
      <c r="B652" s="54"/>
      <c r="C652" s="54"/>
      <c r="D652" s="54"/>
      <c r="E652" s="54"/>
      <c r="F652" s="7"/>
      <c r="G652" s="55"/>
      <c r="H652" s="12"/>
    </row>
    <row r="653" spans="1:8">
      <c r="A653" s="54"/>
      <c r="B653" s="54"/>
      <c r="C653" s="54"/>
      <c r="D653" s="54"/>
      <c r="E653" s="54"/>
      <c r="F653" s="7"/>
      <c r="G653" s="55"/>
      <c r="H653" s="12"/>
    </row>
    <row r="654" spans="1:8">
      <c r="A654" s="54"/>
      <c r="B654" s="54"/>
      <c r="C654" s="54"/>
      <c r="D654" s="54"/>
      <c r="E654" s="54"/>
      <c r="F654" s="7"/>
      <c r="G654" s="55"/>
      <c r="H654" s="12"/>
    </row>
    <row r="655" spans="1:8">
      <c r="A655" s="54"/>
      <c r="B655" s="54"/>
      <c r="C655" s="54"/>
      <c r="D655" s="54"/>
      <c r="E655" s="54"/>
      <c r="F655" s="7"/>
      <c r="G655" s="55"/>
      <c r="H655" s="12"/>
    </row>
    <row r="656" spans="1:8">
      <c r="A656" s="54"/>
      <c r="B656" s="54"/>
      <c r="C656" s="54"/>
      <c r="D656" s="54"/>
      <c r="E656" s="54"/>
      <c r="F656" s="7"/>
      <c r="G656" s="55"/>
      <c r="H656" s="12"/>
    </row>
    <row r="657" spans="1:8">
      <c r="A657" s="54"/>
      <c r="B657" s="54"/>
      <c r="C657" s="54"/>
      <c r="D657" s="54"/>
      <c r="E657" s="54"/>
      <c r="F657" s="7"/>
      <c r="G657" s="55"/>
      <c r="H657" s="12"/>
    </row>
    <row r="658" spans="1:8">
      <c r="A658" s="54"/>
      <c r="B658" s="54"/>
      <c r="C658" s="54"/>
      <c r="D658" s="54"/>
      <c r="E658" s="54"/>
      <c r="F658" s="7"/>
      <c r="G658" s="55"/>
      <c r="H658" s="12"/>
    </row>
    <row r="659" spans="1:8">
      <c r="A659" s="54"/>
      <c r="B659" s="54"/>
      <c r="C659" s="54"/>
      <c r="D659" s="54"/>
      <c r="E659" s="54"/>
      <c r="F659" s="7"/>
      <c r="G659" s="55"/>
      <c r="H659" s="12"/>
    </row>
    <row r="660" spans="1:8">
      <c r="A660" s="54"/>
      <c r="B660" s="54"/>
      <c r="C660" s="54"/>
      <c r="D660" s="54"/>
      <c r="E660" s="54"/>
      <c r="F660" s="7"/>
      <c r="G660" s="55"/>
      <c r="H660" s="12"/>
    </row>
    <row r="661" spans="1:8">
      <c r="A661" s="54"/>
      <c r="B661" s="54"/>
      <c r="C661" s="54"/>
      <c r="D661" s="54"/>
      <c r="E661" s="54"/>
      <c r="F661" s="7"/>
      <c r="G661" s="55"/>
      <c r="H661" s="12"/>
    </row>
    <row r="662" spans="1:8">
      <c r="A662" s="54"/>
      <c r="B662" s="54"/>
      <c r="C662" s="54"/>
      <c r="D662" s="54"/>
      <c r="E662" s="54"/>
      <c r="F662" s="7"/>
      <c r="G662" s="55"/>
      <c r="H662" s="12"/>
    </row>
    <row r="663" spans="1:8">
      <c r="A663" s="54"/>
      <c r="B663" s="54"/>
      <c r="C663" s="54"/>
      <c r="D663" s="54"/>
      <c r="E663" s="54"/>
      <c r="F663" s="7"/>
      <c r="G663" s="55"/>
      <c r="H663" s="12"/>
    </row>
    <row r="664" spans="1:8">
      <c r="A664" s="54"/>
      <c r="B664" s="54"/>
      <c r="C664" s="54"/>
      <c r="D664" s="54"/>
      <c r="E664" s="54"/>
      <c r="F664" s="7"/>
      <c r="G664" s="55"/>
      <c r="H664" s="12"/>
    </row>
    <row r="665" spans="1:8">
      <c r="A665" s="54"/>
      <c r="B665" s="54"/>
      <c r="C665" s="54"/>
      <c r="D665" s="54"/>
      <c r="E665" s="54"/>
      <c r="F665" s="7"/>
      <c r="G665" s="55"/>
      <c r="H665" s="12"/>
    </row>
    <row r="666" spans="1:8">
      <c r="A666" s="54"/>
      <c r="B666" s="54"/>
      <c r="C666" s="54"/>
      <c r="D666" s="54"/>
      <c r="E666" s="54"/>
      <c r="F666" s="7"/>
      <c r="G666" s="55"/>
      <c r="H666" s="12"/>
    </row>
    <row r="667" spans="1:8">
      <c r="A667" s="54"/>
      <c r="B667" s="54"/>
      <c r="C667" s="54"/>
      <c r="D667" s="54"/>
      <c r="E667" s="54"/>
      <c r="F667" s="7"/>
      <c r="G667" s="55"/>
      <c r="H667" s="12"/>
    </row>
    <row r="668" spans="1:8">
      <c r="A668" s="54"/>
      <c r="B668" s="54"/>
      <c r="C668" s="54"/>
      <c r="D668" s="54"/>
      <c r="E668" s="54"/>
      <c r="F668" s="7"/>
      <c r="G668" s="55"/>
      <c r="H668" s="12"/>
    </row>
    <row r="669" spans="1:8">
      <c r="A669" s="54"/>
      <c r="B669" s="54"/>
      <c r="C669" s="54"/>
      <c r="D669" s="54"/>
      <c r="E669" s="54"/>
      <c r="F669" s="7"/>
      <c r="G669" s="55"/>
      <c r="H669" s="12"/>
    </row>
    <row r="670" spans="1:8">
      <c r="A670" s="54"/>
      <c r="B670" s="54"/>
      <c r="C670" s="54"/>
      <c r="D670" s="54"/>
      <c r="E670" s="54"/>
      <c r="F670" s="7"/>
      <c r="G670" s="55"/>
      <c r="H670" s="12"/>
    </row>
    <row r="671" spans="1:8">
      <c r="A671" s="54"/>
      <c r="B671" s="54"/>
      <c r="C671" s="54"/>
      <c r="D671" s="54"/>
      <c r="E671" s="54"/>
      <c r="F671" s="7"/>
      <c r="G671" s="55"/>
      <c r="H671" s="12"/>
    </row>
    <row r="672" spans="1:8">
      <c r="A672" s="54"/>
      <c r="B672" s="54"/>
      <c r="C672" s="54"/>
      <c r="D672" s="54"/>
      <c r="E672" s="54"/>
      <c r="F672" s="7"/>
      <c r="G672" s="55"/>
      <c r="H672" s="12"/>
    </row>
    <row r="673" spans="1:8">
      <c r="A673" s="54"/>
      <c r="B673" s="54"/>
      <c r="C673" s="54"/>
      <c r="D673" s="54"/>
      <c r="E673" s="54"/>
      <c r="F673" s="7"/>
      <c r="G673" s="55"/>
      <c r="H673" s="12"/>
    </row>
    <row r="674" spans="1:8">
      <c r="A674" s="54"/>
      <c r="B674" s="54"/>
      <c r="C674" s="54"/>
      <c r="D674" s="54"/>
      <c r="E674" s="54"/>
      <c r="F674" s="7"/>
      <c r="G674" s="55"/>
      <c r="H674" s="12"/>
    </row>
    <row r="675" spans="1:8">
      <c r="A675" s="54"/>
      <c r="B675" s="54"/>
      <c r="C675" s="54"/>
      <c r="D675" s="54"/>
      <c r="E675" s="54"/>
      <c r="F675" s="7"/>
      <c r="G675" s="55"/>
      <c r="H675" s="12"/>
    </row>
    <row r="676" spans="1:8">
      <c r="A676" s="54"/>
      <c r="B676" s="54"/>
      <c r="C676" s="54"/>
      <c r="D676" s="54"/>
      <c r="E676" s="54"/>
      <c r="F676" s="7"/>
      <c r="G676" s="55"/>
      <c r="H676" s="12"/>
    </row>
    <row r="677" spans="1:8">
      <c r="A677" s="54"/>
      <c r="B677" s="54"/>
      <c r="C677" s="54"/>
      <c r="D677" s="54"/>
      <c r="E677" s="54"/>
      <c r="F677" s="7"/>
      <c r="G677" s="55"/>
      <c r="H677" s="12"/>
    </row>
    <row r="678" spans="1:8">
      <c r="A678" s="54"/>
      <c r="B678" s="54"/>
      <c r="C678" s="54"/>
      <c r="D678" s="54"/>
      <c r="E678" s="54"/>
      <c r="F678" s="7"/>
      <c r="G678" s="55"/>
      <c r="H678" s="12"/>
    </row>
    <row r="679" spans="1:8">
      <c r="A679" s="54"/>
      <c r="B679" s="54"/>
      <c r="C679" s="54"/>
      <c r="D679" s="54"/>
      <c r="E679" s="54"/>
      <c r="F679" s="7"/>
      <c r="G679" s="55"/>
      <c r="H679" s="12"/>
    </row>
    <row r="680" spans="1:8">
      <c r="A680" s="54"/>
      <c r="B680" s="54"/>
      <c r="C680" s="54"/>
      <c r="D680" s="54"/>
      <c r="E680" s="54"/>
      <c r="F680" s="7"/>
      <c r="G680" s="55"/>
      <c r="H680" s="12"/>
    </row>
    <row r="681" spans="1:8">
      <c r="A681" s="54"/>
      <c r="B681" s="54"/>
      <c r="C681" s="54"/>
      <c r="D681" s="54"/>
      <c r="E681" s="54"/>
      <c r="F681" s="7"/>
      <c r="G681" s="55"/>
      <c r="H681" s="12"/>
    </row>
    <row r="682" spans="1:8">
      <c r="A682" s="54"/>
      <c r="B682" s="54"/>
      <c r="C682" s="54"/>
      <c r="D682" s="54"/>
      <c r="E682" s="54"/>
      <c r="F682" s="7"/>
      <c r="G682" s="55"/>
      <c r="H682" s="12"/>
    </row>
    <row r="683" spans="1:8">
      <c r="A683" s="54"/>
      <c r="B683" s="54"/>
      <c r="C683" s="54"/>
      <c r="D683" s="54"/>
      <c r="E683" s="54"/>
      <c r="F683" s="7"/>
      <c r="G683" s="55"/>
      <c r="H683" s="12"/>
    </row>
    <row r="684" spans="1:8">
      <c r="A684" s="54"/>
      <c r="B684" s="54"/>
      <c r="C684" s="54"/>
      <c r="D684" s="54"/>
      <c r="E684" s="54"/>
      <c r="F684" s="7"/>
      <c r="G684" s="55"/>
      <c r="H684" s="12"/>
    </row>
    <row r="685" spans="1:8">
      <c r="A685" s="54"/>
      <c r="B685" s="54"/>
      <c r="C685" s="54"/>
      <c r="D685" s="54"/>
      <c r="E685" s="54"/>
      <c r="F685" s="7"/>
      <c r="G685" s="55"/>
      <c r="H685" s="12"/>
    </row>
    <row r="686" spans="1:8">
      <c r="A686" s="54"/>
      <c r="B686" s="54"/>
      <c r="C686" s="54"/>
      <c r="D686" s="54"/>
      <c r="E686" s="54"/>
      <c r="F686" s="7"/>
      <c r="G686" s="55"/>
      <c r="H686" s="12"/>
    </row>
    <row r="687" spans="1:8">
      <c r="A687" s="54"/>
      <c r="B687" s="54"/>
      <c r="C687" s="54"/>
      <c r="D687" s="54"/>
      <c r="E687" s="54"/>
      <c r="F687" s="7"/>
      <c r="G687" s="55"/>
      <c r="H687" s="12"/>
    </row>
    <row r="688" spans="1:8">
      <c r="A688" s="54"/>
      <c r="B688" s="54"/>
      <c r="C688" s="54"/>
      <c r="D688" s="54"/>
      <c r="E688" s="54"/>
      <c r="F688" s="7"/>
      <c r="G688" s="55"/>
      <c r="H688" s="12"/>
    </row>
    <row r="689" spans="1:8">
      <c r="A689" s="54"/>
      <c r="B689" s="54"/>
      <c r="C689" s="54"/>
      <c r="D689" s="54"/>
      <c r="E689" s="54"/>
      <c r="F689" s="7"/>
      <c r="G689" s="55"/>
      <c r="H689" s="12"/>
    </row>
    <row r="690" spans="1:8">
      <c r="A690" s="54"/>
      <c r="B690" s="54"/>
      <c r="C690" s="54"/>
      <c r="D690" s="54"/>
      <c r="E690" s="54"/>
      <c r="F690" s="7"/>
      <c r="G690" s="55"/>
      <c r="H690" s="12"/>
    </row>
    <row r="691" spans="1:8">
      <c r="A691" s="54"/>
      <c r="B691" s="54"/>
      <c r="C691" s="54"/>
      <c r="D691" s="54"/>
      <c r="E691" s="54"/>
      <c r="F691" s="7"/>
      <c r="G691" s="55"/>
      <c r="H691" s="12"/>
    </row>
    <row r="692" spans="1:8">
      <c r="A692" s="54"/>
      <c r="B692" s="54"/>
      <c r="C692" s="54"/>
      <c r="D692" s="54"/>
      <c r="E692" s="54"/>
      <c r="F692" s="7"/>
      <c r="G692" s="55"/>
      <c r="H692" s="12"/>
    </row>
    <row r="693" spans="1:8">
      <c r="A693" s="54"/>
      <c r="B693" s="54"/>
      <c r="C693" s="54"/>
      <c r="D693" s="54"/>
      <c r="E693" s="54"/>
      <c r="F693" s="7"/>
      <c r="G693" s="55"/>
      <c r="H693" s="12"/>
    </row>
    <row r="694" spans="1:8">
      <c r="A694" s="54"/>
      <c r="B694" s="54"/>
      <c r="C694" s="54"/>
      <c r="D694" s="54"/>
      <c r="E694" s="54"/>
      <c r="F694" s="7"/>
      <c r="G694" s="55"/>
      <c r="H694" s="12"/>
    </row>
    <row r="695" spans="1:8">
      <c r="A695" s="54"/>
      <c r="B695" s="54"/>
      <c r="C695" s="54"/>
      <c r="D695" s="54"/>
      <c r="E695" s="54"/>
      <c r="F695" s="7"/>
      <c r="G695" s="55"/>
      <c r="H695" s="12"/>
    </row>
    <row r="696" spans="1:8">
      <c r="A696" s="54"/>
      <c r="B696" s="54"/>
      <c r="C696" s="54"/>
      <c r="D696" s="54"/>
      <c r="E696" s="54"/>
      <c r="F696" s="7"/>
      <c r="G696" s="55"/>
      <c r="H696" s="12"/>
    </row>
    <row r="697" spans="1:8">
      <c r="A697" s="54"/>
      <c r="B697" s="54"/>
      <c r="C697" s="54"/>
      <c r="D697" s="54"/>
      <c r="E697" s="54"/>
      <c r="F697" s="7"/>
      <c r="G697" s="55"/>
      <c r="H697" s="12"/>
    </row>
  </sheetData>
  <autoFilter ref="A1:T333" xr:uid="{BEABEB23-F478-4B53-BF80-C14EA2A44EF0}"/>
  <phoneticPr fontId="12" type="noConversion"/>
  <hyperlinks>
    <hyperlink ref="Q6" r:id="rId1" xr:uid="{33F6B09B-3AB5-4CFC-AB1E-5D77A999123D}"/>
    <hyperlink ref="R6" r:id="rId2" xr:uid="{C2E66942-547E-471D-82F0-580734F232E1}"/>
    <hyperlink ref="S6" r:id="rId3" xr:uid="{B278651E-D260-4F93-96E9-883758557CCC}"/>
    <hyperlink ref="R29" r:id="rId4" xr:uid="{D037CE47-EC1C-4A75-9C96-0E0CC554EE5F}"/>
    <hyperlink ref="S29" r:id="rId5" xr:uid="{BBE71186-1193-4F6C-BE6D-9859DAAA9F11}"/>
    <hyperlink ref="Q199" r:id="rId6" xr:uid="{6B70A94B-ADB1-451C-9D42-EE100F9BFC71}"/>
    <hyperlink ref="R199" r:id="rId7" xr:uid="{70248864-5154-43AB-AD70-B4C4D6849C70}"/>
    <hyperlink ref="S199" r:id="rId8" display="https://cdn-dominionenergy-prd-001.azureedge.net/-/media/pdfs/virginia/save-energy/ev/scip/faqs_05062021.pdf?la=en&amp;rev=09bfc646a7354da9a802c63f9e5dec65&amp;hash=E2CDCA20DC0714555AC446C7B68E101B" xr:uid="{F642977D-D9CB-4682-A43A-909C19AE4470}"/>
    <hyperlink ref="T199" r:id="rId9" xr:uid="{10F94CDB-00AB-4F02-BEC3-A204EBE5DE44}"/>
    <hyperlink ref="Q215" r:id="rId10" xr:uid="{C3A7503A-6210-45CC-A1E0-30AE02FE0894}"/>
    <hyperlink ref="R215" r:id="rId11" xr:uid="{B4DB4A50-DD23-4786-9E0B-945C3A3996C0}"/>
    <hyperlink ref="S215" r:id="rId12" xr:uid="{9154E5BE-CF95-4500-A687-0B7661CC3495}"/>
    <hyperlink ref="S244" r:id="rId13" xr:uid="{136CFD22-9669-4968-8CCE-FC4F45417CA2}"/>
    <hyperlink ref="R131" r:id="rId14" xr:uid="{A33FD2B6-0E43-4EC3-8D49-25A13F00A72B}"/>
    <hyperlink ref="Q131" r:id="rId15" xr:uid="{5F6273A6-8F95-43B8-8AFC-6E851E39C462}"/>
    <hyperlink ref="Q272" r:id="rId16" xr:uid="{FB17DBA5-F679-4E83-88F7-74CE94B64126}"/>
    <hyperlink ref="S272" r:id="rId17" xr:uid="{04CCAD09-260F-430A-9AB1-AAC1C3E24268}"/>
    <hyperlink ref="R272" r:id="rId18" xr:uid="{E0C198CE-8B3D-4E74-A985-8F1BC08B8AAA}"/>
    <hyperlink ref="R156" r:id="rId19" xr:uid="{51742A6A-373F-4473-A1A4-090FE06FE505}"/>
    <hyperlink ref="Q10" r:id="rId20" xr:uid="{0B2ECE02-DECA-443A-968D-4FE5E1B1C29D}"/>
    <hyperlink ref="R10" r:id="rId21" xr:uid="{0767118A-8377-4035-884C-B0876D971E23}"/>
    <hyperlink ref="S10" r:id="rId22" xr:uid="{1C410B87-29F0-42BE-9A61-DF18B440E9C2}"/>
    <hyperlink ref="S36" r:id="rId23" xr:uid="{CB654B24-D8F1-45B2-B8A2-7C6E20B68BA3}"/>
    <hyperlink ref="R137" r:id="rId24" xr:uid="{94BE4144-65DD-40C4-A25B-2DE709CB0BF0}"/>
    <hyperlink ref="S137" r:id="rId25" xr:uid="{E5027F10-07B1-4AFE-A13E-A8C7CB311D00}"/>
    <hyperlink ref="T39" r:id="rId26" xr:uid="{4E16C3E8-141E-41DB-9525-4B8870518822}"/>
    <hyperlink ref="R248" r:id="rId27" xr:uid="{00CF37EA-48B7-4ED9-A339-C771285BDCA0}"/>
    <hyperlink ref="S248" r:id="rId28" xr:uid="{DD5D5C50-DDC2-431A-B4C1-345E6158BAF3}"/>
    <hyperlink ref="S200" r:id="rId29" xr:uid="{32996221-F3DE-4A60-9CDF-9012F2136DD5}"/>
    <hyperlink ref="R296" r:id="rId30" xr:uid="{7FDE3330-7F7F-4B93-9F54-7E655F7EF75C}"/>
    <hyperlink ref="R192" r:id="rId31" xr:uid="{56DA014A-6C6E-43BB-A117-7D19E4A0E134}"/>
    <hyperlink ref="Q71" r:id="rId32" xr:uid="{7C090A59-A4DB-4572-9D7E-6520B271B95B}"/>
    <hyperlink ref="S71" r:id="rId33" xr:uid="{15E1415F-9247-4196-80DB-689D756DF2BD}"/>
    <hyperlink ref="T71" r:id="rId34" xr:uid="{DF78CD46-58F0-4FB0-B1BB-C0E9C0DFBCA9}"/>
    <hyperlink ref="R233" r:id="rId35" xr:uid="{E2693EB1-A869-433C-81B0-DF03FBEFF262}"/>
    <hyperlink ref="Q233" r:id="rId36" xr:uid="{FD7C97D7-AECE-46C4-983B-C10D3E8A8A42}"/>
    <hyperlink ref="S233" r:id="rId37" xr:uid="{DF90E13F-A835-45AD-99CA-549A6AB6D9D8}"/>
    <hyperlink ref="Q177" r:id="rId38" xr:uid="{B13C9736-E6BA-4E8E-9D1B-E5939CD47A01}"/>
    <hyperlink ref="R177" r:id="rId39" xr:uid="{DAFE4342-3D9A-41CB-9537-A50E968F5BB7}"/>
    <hyperlink ref="S177" r:id="rId40" xr:uid="{E24E1459-FE4D-4D61-8F54-A8C84090F263}"/>
    <hyperlink ref="S64" r:id="rId41" xr:uid="{3A74A414-F44A-481C-96EB-510D4C665347}"/>
    <hyperlink ref="R64" r:id="rId42" xr:uid="{C1530824-6D04-493E-8E8F-9015504A3221}"/>
    <hyperlink ref="Q96" r:id="rId43" xr:uid="{F6BEEC25-4D35-4B22-8B7F-A965132F566B}"/>
    <hyperlink ref="R96" r:id="rId44" xr:uid="{97E61392-5677-4DEA-819E-8688D5D1D002}"/>
    <hyperlink ref="S96" r:id="rId45" xr:uid="{6006B589-F27C-463C-88C2-76E8C8C5840E}"/>
    <hyperlink ref="Q142" r:id="rId46" xr:uid="{433290BC-7EDB-4F16-8E1E-AC95FCA64384}"/>
    <hyperlink ref="R142" r:id="rId47" xr:uid="{FB5F13CA-F354-4C60-941F-124651BC7CCF}"/>
    <hyperlink ref="S142" r:id="rId48" xr:uid="{A5B29386-2763-4C6B-9210-ACC6FADF9E93}"/>
    <hyperlink ref="Q157" r:id="rId49" xr:uid="{EF0766C0-2DBA-4EDB-BB0B-3F8F8A6F0540}"/>
    <hyperlink ref="Q163" r:id="rId50" location="charging-station-rebates" xr:uid="{2BAAA3A9-7470-4AC7-A572-F9342BF84895}"/>
    <hyperlink ref="R163" r:id="rId51" xr:uid="{5F2789AC-93C5-45DA-B132-275187C11EDD}"/>
    <hyperlink ref="R235" r:id="rId52" xr:uid="{F93B5CBB-EA28-444D-A731-E772EDAB904E}"/>
    <hyperlink ref="T117" r:id="rId53" xr:uid="{97206482-F822-41DE-9B30-80CC2E9C84EF}"/>
    <hyperlink ref="Q164" r:id="rId54" xr:uid="{A924793A-D2E5-42C0-A8DD-2B24528A7C8A}"/>
    <hyperlink ref="R37" r:id="rId55" xr:uid="{2CE2BE0E-032E-482C-8AD8-8001D147276F}"/>
    <hyperlink ref="Q147" r:id="rId56" xr:uid="{9612750C-F304-4471-9A4F-0E035633F802}"/>
    <hyperlink ref="S116" r:id="rId57" xr:uid="{F89FE867-36C3-43BE-86A4-0A8B464C3185}"/>
    <hyperlink ref="S104" r:id="rId58" xr:uid="{39D3480E-F65D-4438-9F56-2B0A9170E42C}"/>
    <hyperlink ref="R85" r:id="rId59" xr:uid="{39F6A498-D7A1-4433-ADA6-E229B2F55831}"/>
    <hyperlink ref="S31" r:id="rId60" location=":~:text=%28Reference%20Nevada%20Revised%20Statutes484A.463%29%20Funds%20for%20School%20District,county%20school%20district%20fund%20where%20the%20violation%20occurred" xr:uid="{A914D078-72BB-41E2-BD56-7A644AE5EBFE}"/>
    <hyperlink ref="R41" r:id="rId61" xr:uid="{41B3A574-F770-47B4-8BF3-4EA1F23EA919}"/>
    <hyperlink ref="Q41" r:id="rId62" xr:uid="{C5761170-C8B1-408E-ABFE-6359AA1D6743}"/>
    <hyperlink ref="R120" r:id="rId63" location="NRS701BSec930" xr:uid="{69F3416A-C31F-4F50-89D5-C89E8C3CFD61}"/>
    <hyperlink ref="S120" r:id="rId64" xr:uid="{5F0DD31B-7B48-4BC3-BF01-C9A8FB00EEDB}"/>
    <hyperlink ref="R20" r:id="rId65" xr:uid="{1EEFBAB8-3D40-4183-9F2A-21D7007B22DF}"/>
    <hyperlink ref="Q20" r:id="rId66" xr:uid="{D1DC42F0-CC27-44FF-8E78-69D70D70D0A5}"/>
    <hyperlink ref="R143" r:id="rId67" xr:uid="{27622170-E95A-4684-996F-D76AC7B2DF98}"/>
    <hyperlink ref="R294" r:id="rId68" xr:uid="{E9512660-5F36-4322-94DC-9698C194FEF9}"/>
    <hyperlink ref="S294" r:id="rId69" xr:uid="{9BF3A98E-0C2B-46F7-8DE8-869013EB7744}"/>
    <hyperlink ref="S94" r:id="rId70" xr:uid="{45682970-9D34-426C-8B03-7C2ECB237E36}"/>
    <hyperlink ref="R162" r:id="rId71" xr:uid="{41505D92-B8B9-4C06-9F54-903547054EAB}"/>
    <hyperlink ref="Q285" r:id="rId72" xr:uid="{EC971CCB-DC18-4FCF-A7DC-FCD62DE009F6}"/>
    <hyperlink ref="R285" r:id="rId73" xr:uid="{2B55CE07-AD65-47D3-916F-4BA0259F0B31}"/>
    <hyperlink ref="S285" r:id="rId74" location=":~:text=Alternative%20Fueling%20Infrastructure%20Tax%20Credit%20An%20income%20tax,85%25%20or%20more%20natural%20gas%2C%20propane%2C%20or%20hydrogen" xr:uid="{54037D6E-7292-46A2-BE05-BA5577004871}"/>
    <hyperlink ref="Q278" r:id="rId75" xr:uid="{CFEDF4AD-E218-4F9A-B0D7-3D17FABF6318}"/>
    <hyperlink ref="Q282" r:id="rId76" xr:uid="{046DD612-D803-4D4D-BE93-40C9EB7C9BB8}"/>
    <hyperlink ref="R282" r:id="rId77" xr:uid="{FCA9B49F-508C-48E0-B140-7F63B2AD2AD5}"/>
    <hyperlink ref="R290" r:id="rId78" xr:uid="{B5A42486-C038-4030-8E58-7C3F5001A18C}"/>
    <hyperlink ref="S290" r:id="rId79" location=":~:text=Alternative%20Fueling%20Infrastructure%20Tax%20Credit%20An%20income%20tax,85%25%20or%20more%20natural%20gas%2C%20propane%2C%20or%20hydrogen" xr:uid="{AA32602F-833F-483D-8682-55E7B56655C3}"/>
    <hyperlink ref="Q87" r:id="rId80" xr:uid="{54DB9120-ECC3-4D6F-A877-120A1E4F3D4F}"/>
    <hyperlink ref="R87" r:id="rId81" xr:uid="{6999C028-0927-43AF-85A1-DD83E418C66D}"/>
    <hyperlink ref="S87" r:id="rId82" xr:uid="{29A9624D-7A8D-4B19-884A-1302A00899E4}"/>
    <hyperlink ref="Q97" r:id="rId83" xr:uid="{824265E8-0285-4534-BFAA-B608B19EE5C6}"/>
    <hyperlink ref="R97" r:id="rId84" xr:uid="{D88EDE62-4B02-4A1C-AC9B-4DF081A2D388}"/>
    <hyperlink ref="S97" r:id="rId85" xr:uid="{5130E2D1-A375-43B5-BF45-F230062A00A4}"/>
    <hyperlink ref="R212" r:id="rId86" xr:uid="{57DFCDC4-780A-4C7F-83EF-189E5859E29F}"/>
    <hyperlink ref="R75" r:id="rId87" xr:uid="{CC6B66FA-B698-47B5-8DE7-E3CAFCFD151D}"/>
    <hyperlink ref="Q75" r:id="rId88" xr:uid="{147C63DF-F269-4E66-8E57-C5012D6699B6}"/>
    <hyperlink ref="S75" r:id="rId89" xr:uid="{F9FFAA64-53C7-40EF-A5EA-1974C0D6EA91}"/>
    <hyperlink ref="R100" r:id="rId90" xr:uid="{8ABA093C-805B-4DA1-984D-9A0C96EFB557}"/>
    <hyperlink ref="S12" r:id="rId91" xr:uid="{11EA1FF7-865C-4D8A-B592-AFB88DAF23DD}"/>
    <hyperlink ref="R46" r:id="rId92" display="https://www.deq.ok.gov/air-quality-division/volkswagen-settlement/alternative-fuel-school-bus-program/" xr:uid="{4DFDC76C-F14C-4607-BBB8-3681FEF573A6}"/>
    <hyperlink ref="Q46" r:id="rId93" xr:uid="{517C59DF-83F8-4BD6-97E1-4304B3C23EDD}"/>
    <hyperlink ref="Q76" r:id="rId94" xr:uid="{ECEBDDA2-6BF7-4AAC-A0A8-87AC474E8E96}"/>
    <hyperlink ref="Q226" r:id="rId95" xr:uid="{227A8284-4F83-4955-AA5C-E2E4DC532B9B}"/>
    <hyperlink ref="R103" r:id="rId96" display="https://portlandgeneral.com/energy-choices/electric-vehicles-charging/business-charging-fleets/fleet-charging" xr:uid="{FF9CB423-6B74-41B9-A83E-B475FD69C38F}"/>
    <hyperlink ref="R178" r:id="rId97" xr:uid="{CE4D889C-2EF1-49B5-83C2-95D5ECB8C80B}"/>
    <hyperlink ref="S178" r:id="rId98" xr:uid="{4A1BA9C6-B04F-4D28-AE1F-8AC99AD79888}"/>
    <hyperlink ref="Q107" r:id="rId99" xr:uid="{D952B26F-7FDB-4C36-BBB2-58445E339283}"/>
    <hyperlink ref="Q84" r:id="rId100" xr:uid="{869F4A82-193A-436F-B004-1FD94ED0E94B}"/>
    <hyperlink ref="R84" r:id="rId101" xr:uid="{BB8DE5C1-DF02-4BA6-8921-1B25BDF44725}"/>
    <hyperlink ref="S84" r:id="rId102" xr:uid="{362491C2-7885-4559-B0B0-E499C72AB92A}"/>
    <hyperlink ref="S191" r:id="rId103" xr:uid="{6A286BAC-1EB6-44FE-A9CE-9475B2E41339}"/>
    <hyperlink ref="T191" r:id="rId104" xr:uid="{EAB7B936-F467-417A-9ABA-29CE723CAF05}"/>
    <hyperlink ref="Q65" r:id="rId105" xr:uid="{6E8DD989-27D6-4BD7-98CA-27128A67CE79}"/>
    <hyperlink ref="R65" r:id="rId106" xr:uid="{75274D5F-48E8-44A8-A427-219B4EE1E6F7}"/>
    <hyperlink ref="T65" r:id="rId107" xr:uid="{C5B7276A-412F-4BF2-A59D-0EBCF8A7F1F6}"/>
    <hyperlink ref="S32" r:id="rId108" xr:uid="{C1EDBEF5-22B1-46C6-84BC-231A043AC328}"/>
    <hyperlink ref="T14" r:id="rId109" display="https://afdc.energy.gov/laws/12204" xr:uid="{E844AC6D-D4B1-460D-A8DD-FFE27FF7E1D7}"/>
    <hyperlink ref="Q25" r:id="rId110" xr:uid="{E434F29E-3D4A-4A03-8B5F-9866E132D7DD}"/>
    <hyperlink ref="R25" r:id="rId111" xr:uid="{CFE77B2C-EEDE-4C0A-AD2D-2724184E11E4}"/>
    <hyperlink ref="S25" r:id="rId112" xr:uid="{0B1FEF10-AE26-473B-B157-2369C3FDDD4A}"/>
    <hyperlink ref="T25" r:id="rId113" xr:uid="{656155A7-7B8C-4EBD-81E3-D74BE3A4AA78}"/>
    <hyperlink ref="Q154" r:id="rId114" xr:uid="{C648D3C1-FC7C-43B4-8D23-F8A3BA3059EA}"/>
    <hyperlink ref="R154" r:id="rId115" xr:uid="{131F75C6-3D1A-4144-8EB7-FE707BFFC040}"/>
    <hyperlink ref="S154" r:id="rId116" xr:uid="{C097216E-C326-4A22-AD12-75C6E19DB6BF}"/>
    <hyperlink ref="Q48" r:id="rId117" xr:uid="{3435EE1B-94CB-4BD5-BFC2-3F11B41BE906}"/>
    <hyperlink ref="Q204" r:id="rId118" xr:uid="{443478A8-1848-409F-A459-0A64C4F6AE2A}"/>
    <hyperlink ref="R70" r:id="rId119" xr:uid="{6B521065-2B04-4FCB-8D22-07316D0FFCFD}"/>
    <hyperlink ref="Q89" r:id="rId120" location="%40%3F_afrWindowId%3Dnull%26_afrLoop%3D397725492306425%26_afrWindowMode%3D0%26_adf.ctrl-state%3Djn7pcpj5c_4" display="https://www.ladwp.com/ladwp/faces/oracle/webcenter/portalapp/pagehierarchy/Page1888.jspx;jsessionid=yKBhk1BN2T5yphXSc7JGW258H22sGZLlV3GzPnkpV7wp2hSM2FrD!1109665642?_afrWindowId=null&amp;_afrLoop=397725492306425&amp;_afrWindowMode=0&amp;_adf.ctrl-state=1a6nnraau9_162#%40%3F_afrWindowId%3Dnull%26_afrLoop%3D397725492306425%26_afrWindowMode%3D0%26_adf.ctrl-state%3Djn7pcpj5c_4" xr:uid="{6417E99C-B7C7-40EA-86E8-9D7379B91DA1}"/>
    <hyperlink ref="Q160" r:id="rId121" xr:uid="{1475CF1C-6116-4853-9C93-89FF7523F183}"/>
    <hyperlink ref="R160" r:id="rId122" xr:uid="{7598992A-BA90-47EB-B785-19EA4BADE5C3}"/>
    <hyperlink ref="Q138" r:id="rId123" xr:uid="{7331F249-BD22-4E05-BBC0-564B2B6D9FAA}"/>
    <hyperlink ref="Q166" r:id="rId124" xr:uid="{110CAC54-D776-46B3-B3E6-D7B456C10B74}"/>
    <hyperlink ref="R166" r:id="rId125" xr:uid="{B2C961EC-0812-4922-A583-2ADC53F0DC02}"/>
    <hyperlink ref="Q59" r:id="rId126" xr:uid="{E14C2DE1-0B2F-4D90-B046-3B63B86FC80B}"/>
    <hyperlink ref="R59" r:id="rId127" xr:uid="{531B89D8-461E-4A28-809D-491EBA6BBE9E}"/>
    <hyperlink ref="Q189" r:id="rId128" xr:uid="{F6B50F5A-E439-4171-99BF-08397E581493}"/>
    <hyperlink ref="R189" r:id="rId129" xr:uid="{0D4DA520-4EC0-4366-AAA1-0E5B786B4D3E}"/>
    <hyperlink ref="Q173" r:id="rId130" xr:uid="{A5224EEB-B30E-4FB2-8DE3-614DDC95D680}"/>
    <hyperlink ref="R173" r:id="rId131" xr:uid="{8DDA5B37-EE03-4526-82B0-7A6DF6209E07}"/>
    <hyperlink ref="R167" r:id="rId132" xr:uid="{F3503671-0B0E-427B-A3A6-B3C9229AB13C}"/>
    <hyperlink ref="Q167" r:id="rId133" xr:uid="{0349602C-DF2C-401D-9157-D241C9B3D3FA}"/>
    <hyperlink ref="Q174" r:id="rId134" xr:uid="{7BA16FA4-72A6-4612-B698-6E9E32E8B6D7}"/>
    <hyperlink ref="R174" r:id="rId135" xr:uid="{764DF081-4900-47E3-8222-31918EA8289C}"/>
    <hyperlink ref="Q171" r:id="rId136" xr:uid="{F0DAFA46-BC69-4B64-A46F-064D3914B010}"/>
    <hyperlink ref="R171" r:id="rId137" xr:uid="{AC1B63B7-32B1-4689-8FFD-59F6C056B650}"/>
    <hyperlink ref="Q209" r:id="rId138" xr:uid="{94A91C53-EB39-4183-9B9C-C5BCF42132DB}"/>
    <hyperlink ref="R209" r:id="rId139" xr:uid="{D5463F89-E558-4DBF-AFFC-AE7EDEAC7E4E}"/>
    <hyperlink ref="Q152" r:id="rId140" xr:uid="{5D31E9F6-1708-4A8E-BE7D-064263F7EDD5}"/>
    <hyperlink ref="R152" r:id="rId141" xr:uid="{FDB2EB0E-7EB3-4295-9474-141FA3F0C59D}"/>
    <hyperlink ref="S152" r:id="rId142" xr:uid="{20C2A2B3-10A1-4CE4-B4DE-DDC6D58DE2B8}"/>
    <hyperlink ref="R108" r:id="rId143" xr:uid="{39493D49-B97A-49C4-B97C-731364243D59}"/>
    <hyperlink ref="Q220" r:id="rId144" xr:uid="{71DB2AC9-5E30-45D0-B5E2-4726077D955F}"/>
    <hyperlink ref="Q123" r:id="rId145" xr:uid="{E98ABEA6-4F6F-4A37-9619-A3F6707C9BEB}"/>
    <hyperlink ref="S275" r:id="rId146" xr:uid="{BAB01DED-53F3-40E3-BB12-E00F661DB761}"/>
    <hyperlink ref="R261" r:id="rId147" xr:uid="{2CD2A6E4-1ECF-4AB5-AB60-FC21B67291E0}"/>
    <hyperlink ref="Q26" r:id="rId148" xr:uid="{25DF7D82-AA60-4D96-8D61-C85508D9E8B7}"/>
    <hyperlink ref="R133" r:id="rId149" xr:uid="{A13B5887-FAAF-4F36-9004-C076C2029635}"/>
    <hyperlink ref="R196" r:id="rId150" xr:uid="{C2795EBD-5238-45FC-9BFF-E77D3A859F61}"/>
    <hyperlink ref="S196" r:id="rId151" xr:uid="{188BA51A-10BD-49EC-AA3D-FE76A00E0155}"/>
    <hyperlink ref="R185" r:id="rId152" xr:uid="{B24CCB74-7663-413E-B4EE-29F3ECD7849E}"/>
    <hyperlink ref="Q125" r:id="rId153" xr:uid="{76CD515A-7805-4073-8B05-402F8290BA34}"/>
    <hyperlink ref="R271" r:id="rId154" xr:uid="{8912AFBB-B17E-4350-9275-587B4A92D541}"/>
    <hyperlink ref="R80" r:id="rId155" xr:uid="{F1634E46-666A-4E3A-B77A-43632A91BEE8}"/>
    <hyperlink ref="R270" r:id="rId156" xr:uid="{71508EBB-E847-47FA-9F3B-A3AA6AB13604}"/>
    <hyperlink ref="R42" r:id="rId157" xr:uid="{F5032F90-9CD9-4320-82CB-86214A91EB95}"/>
    <hyperlink ref="R255" r:id="rId158" xr:uid="{EA20B778-819E-4BB3-AF95-DC8DD12BDCC1}"/>
    <hyperlink ref="Q255" r:id="rId159" location="enrollment/?programId=61" xr:uid="{E1738FFE-2C43-48D9-ABE1-B71912BBC8FA}"/>
    <hyperlink ref="Q51" r:id="rId160" xr:uid="{125D8931-211D-4CEB-8B24-3A7D7300B177}"/>
    <hyperlink ref="Q153" r:id="rId161" xr:uid="{50306E9F-7D73-443B-ADD7-42D4BBA3AFAE}"/>
    <hyperlink ref="R153" r:id="rId162" xr:uid="{6A87BCD1-13B8-4933-BE77-445486909BBA}"/>
    <hyperlink ref="R13" r:id="rId163" xr:uid="{9969D6A3-67CC-40EB-9423-BF6C7FD57ACA}"/>
    <hyperlink ref="S13" r:id="rId164" xr:uid="{0EF360B5-5F39-4042-B1EF-2D27878DB2E4}"/>
    <hyperlink ref="R193" r:id="rId165" xr:uid="{CB9D0B4E-4706-4C1F-A59E-BA6083672CAB}"/>
    <hyperlink ref="Q193" r:id="rId166" xr:uid="{B35FF37E-603E-4C60-8E72-4845AB7A3C22}"/>
    <hyperlink ref="S273" r:id="rId167" xr:uid="{53B4700A-48F3-4DF2-8D65-5708AA003D33}"/>
    <hyperlink ref="Q77" r:id="rId168" location="formversion/2c1b90eb-1591-4574-8fd9-e3fdb64d58c1?FormTag=EVSE_L2" xr:uid="{7A2B5272-C9A2-4742-AC40-456A24DBE8DE}"/>
    <hyperlink ref="R77" r:id="rId169" xr:uid="{9C99733B-44A0-4447-8136-A88A0DF4286A}"/>
    <hyperlink ref="S77" r:id="rId170" xr:uid="{D9C67091-F49F-44C2-A749-E4BDD1802675}"/>
    <hyperlink ref="Q98" r:id="rId171" xr:uid="{845C4ED8-CE03-40F7-9D1C-FF5402F9A020}"/>
    <hyperlink ref="Q19" r:id="rId172" xr:uid="{B99BAFA4-6216-4CEB-B1EB-149F5544D839}"/>
    <hyperlink ref="S159" r:id="rId173" location="page=85" display="https://californiahvip.org/wp-content/uploads/2022/03/HVIP-FY21-22-Implementation-Manual-03.15.22.pdf - page=85" xr:uid="{46A39199-600A-45E8-AA64-F2D18B3076EE}"/>
    <hyperlink ref="T106" r:id="rId174" display="https://www.pge.com/pge_global/common/pdfs/solar-and-vehicles/your-options/clean-vehicles/charging-stations/ev-fleet-program/PGE_EV-Fleet-Guidebook.pdf" xr:uid="{9B22870D-4005-41B1-81DB-725F56BDC47E}"/>
    <hyperlink ref="R34" r:id="rId175" xr:uid="{577A10C5-3861-4B2D-A2EA-F49F98E3FE10}"/>
    <hyperlink ref="R297" r:id="rId176" xr:uid="{860E1215-9684-4D16-9268-8E6D13A60270}"/>
    <hyperlink ref="Q47" r:id="rId177" xr:uid="{34EC0695-A413-49ED-9F74-307B71CA9ED2}"/>
    <hyperlink ref="R49" r:id="rId178" xr:uid="{BD85628F-51B6-44F6-A6A6-4DDE186C5134}"/>
    <hyperlink ref="Q111" r:id="rId179" xr:uid="{29F10757-E06C-4308-93C9-5FC1A6C137EB}"/>
    <hyperlink ref="Q5" r:id="rId180" xr:uid="{E10C37F4-8B1C-4E29-A205-366DEE99A793}"/>
    <hyperlink ref="Q181" r:id="rId181" xr:uid="{2904E332-4E67-4535-9B9C-BBD98D0CD833}"/>
    <hyperlink ref="Q74" r:id="rId182" xr:uid="{F2B6C879-8650-4FF4-987F-40331F19C18C}"/>
    <hyperlink ref="Q159" r:id="rId183" xr:uid="{5F1B78E4-7BC0-4C31-962F-82C26824D5BA}"/>
    <hyperlink ref="R159" r:id="rId184" xr:uid="{90057ECC-A114-4C91-98BE-6039257ABB32}"/>
    <hyperlink ref="Q106" r:id="rId185" xr:uid="{EE98266E-38DB-4324-B6DB-34D208674192}"/>
    <hyperlink ref="S106" r:id="rId186" display="https://www.pge.com/pge_global/common/pdfs/solar-and-vehicles/your-options/clean-vehicles/charging-stations/ev-fleet-program/PGE-EV-Fleet-Program-Terms-Conditions-Contract.pdf" xr:uid="{3BC2A53E-593B-488D-9D84-D84A5F74286D}"/>
    <hyperlink ref="R106" r:id="rId187" display="https://www.pge.com/pge_global/common/pdfs/solar-and-vehicles/your-options/clean-vehicles/charging-stations/ev-fleet-program/public-school-ev-fleet-program-overview.pdf" xr:uid="{D43999F1-EEBD-4B72-B672-404D5544158F}"/>
    <hyperlink ref="Q168" r:id="rId188" xr:uid="{6A4CC5E6-9294-4213-95DC-67E7F08641EC}"/>
    <hyperlink ref="Q34" r:id="rId189" xr:uid="{E45EF353-2CC9-4640-9867-28A19F28EFE9}"/>
    <hyperlink ref="Q297" r:id="rId190" xr:uid="{C3E2B979-69AD-447F-98A1-0CD21DEE93E4}"/>
    <hyperlink ref="Q49" r:id="rId191" xr:uid="{16055813-FC92-4538-B491-80CF8E701749}"/>
    <hyperlink ref="Q141" r:id="rId192" xr:uid="{FCA5DD15-503B-434E-AD1A-C98C6BD164CA}"/>
    <hyperlink ref="Q210" r:id="rId193" xr:uid="{C5E1934A-18ED-43DB-9BCB-EB246A7C9B23}"/>
    <hyperlink ref="R210" r:id="rId194" display="https://www.hudexchange.info/resource/6577/managing-cdbg-guidebook-for-cdbg-grantees-on-subrecipient-oversight/" xr:uid="{03C46AD8-C969-4198-9C44-B2B035BEC621}"/>
    <hyperlink ref="Q43" r:id="rId195" xr:uid="{8B9EC1AB-2DBA-43AA-8179-3F7E2B6E712A}"/>
    <hyperlink ref="R43" r:id="rId196" xr:uid="{7C5CDEB1-268E-4695-A272-D1153DBAEF44}"/>
    <hyperlink ref="Q40" r:id="rId197" xr:uid="{AD16283F-D7A4-4EA3-A7B4-9AF1FEAD88A3}"/>
    <hyperlink ref="Q11" r:id="rId198" location="Eligibility" xr:uid="{3D9990D3-D3A2-44FD-933C-4AB2E61D588B}"/>
    <hyperlink ref="R4" r:id="rId199" display="https://appropriations.house.gov/sites/democrats.appropriations.house.gov/files/Fact Sheet on Reforms 2023.pdf" xr:uid="{4EA27865-89D3-4622-8AED-510C5FBF79E8}"/>
    <hyperlink ref="S4" r:id="rId200" xr:uid="{5ACA4EE0-B834-44E4-8EE6-827465D8607A}"/>
    <hyperlink ref="Q188" r:id="rId201" xr:uid="{71D1F174-E2D5-4979-9CE8-F38B0C8DAC04}"/>
    <hyperlink ref="Q182" r:id="rId202" xr:uid="{F744446D-7E6B-42F1-AE7A-D478F3967604}"/>
    <hyperlink ref="R182" r:id="rId203" display="https://www.energy.gov/sites/default/files/2021-11/U.S. DOE Communities LEAP Opportunity Announcement 11.8.21.pdf" xr:uid="{5AE512DA-8454-4DE2-80BF-95394C5B6F03}"/>
    <hyperlink ref="Q23" r:id="rId204" xr:uid="{C80F2559-10B6-422E-9840-F431F9D38E2E}"/>
    <hyperlink ref="Q18" r:id="rId205" xr:uid="{E6E7A1E3-44FB-4EC1-BC70-32EFF9F7169D}"/>
    <hyperlink ref="R18" r:id="rId206" display="https://www.energy.gov/eere/solar/connected-communities-funding-program" xr:uid="{40F68718-68B6-4F0E-A344-5B17C588296A}"/>
    <hyperlink ref="Q61" r:id="rId207" xr:uid="{5AC6655D-0FA5-4805-97A2-4D6B911BE018}"/>
    <hyperlink ref="Q273" r:id="rId208" xr:uid="{EFE70599-1B91-4767-B1FB-61AD1C7250EC}"/>
    <hyperlink ref="Q180" r:id="rId209" xr:uid="{D760BECB-6474-4AD1-8ACC-926E6EFE8009}"/>
    <hyperlink ref="R180" r:id="rId210" display="https://www.srpnet.com/assets/srpnet/pdf/energy-savings-rebates/business/rebates/bev-charging-rebates-fact-sheet.pdf" xr:uid="{F22C08C0-3AC6-4B14-88A8-CC13B1666E38}"/>
    <hyperlink ref="Q36" r:id="rId211" xr:uid="{7751E9DC-8024-4B2B-B503-A4BA1CAECC8E}"/>
    <hyperlink ref="Q95" r:id="rId212" xr:uid="{9EE456C7-77E5-4BAF-94AC-6F48E2A211E6}"/>
    <hyperlink ref="R95" r:id="rId213" xr:uid="{7CB55398-7A96-4EFA-A4B3-AEFBC6317411}"/>
    <hyperlink ref="S95" r:id="rId214" display="https://azdot.gov/sites/default/files/media/2021/08/Alt-Fuel-VLT-infographic.pdf" xr:uid="{5BEDAD52-4BE8-4687-9A7D-1CCCB31ED39E}"/>
    <hyperlink ref="Q137" r:id="rId215" xr:uid="{15B32E6C-6A52-41E0-9588-1556772A4BE7}"/>
    <hyperlink ref="Q39" r:id="rId216" xr:uid="{F73F289E-79CB-4319-B9ED-C6135FCFC2E6}"/>
    <hyperlink ref="R39" r:id="rId217" xr:uid="{DC9F39FB-956D-45C1-B021-311DFD41C2F0}"/>
    <hyperlink ref="Q55" r:id="rId218" location="2021Offerings" xr:uid="{86F8E8AA-40B3-4056-A1F7-CB6B073AA4CE}"/>
    <hyperlink ref="R55" r:id="rId219" display="https://epa.ohio.gov/static/Portals/42/documents/VW/DMTF-RFA-2022.pdf" xr:uid="{465B6815-3770-4E9F-A819-11DC20AE458E}"/>
    <hyperlink ref="Q227" r:id="rId220" xr:uid="{1E1FA2E9-18FB-4972-9160-9B1CDB4E91E0}"/>
    <hyperlink ref="Q200" r:id="rId221" xr:uid="{593693AD-48F1-44AA-9585-86557FE4DE4A}"/>
    <hyperlink ref="R200" r:id="rId222" display="https://www.eastcentralenergy.com/sites/default/files/documents/Energy Services/2022 programs %26 rebates/EVs 2022.pdf" xr:uid="{818519EF-8571-4D02-A7A8-D906581F53D6}"/>
    <hyperlink ref="R220" r:id="rId223" display="https://www.anaheim.net/DocumentCenter/View/987/Electric-Vehicle-Charger-Application" xr:uid="{EC9186EA-4168-4DE8-816C-210117CACFC3}"/>
    <hyperlink ref="Q146" r:id="rId224" xr:uid="{2FFEE486-1863-4C67-95BB-71D33F049709}"/>
    <hyperlink ref="R146" r:id="rId225" display="https://www.anaheim.net/DocumentCenter/View/18907/Public-Access-Electric-Vehicle-Charging-Station-Rebate-Reservation-Request?bidId=" xr:uid="{CA211BC4-AC70-47A9-8C34-57425D15911B}"/>
    <hyperlink ref="Q145" r:id="rId226" xr:uid="{6EA847A2-F427-4A6E-A2B6-9135B1279AE8}"/>
    <hyperlink ref="R145" r:id="rId227" display="https://www.anaheim.net/DocumentCenter/View/36752/EV-Fleet-Charger-Infrastructure-Rebate-Reservation-Form" xr:uid="{AB6A1CD3-26D0-483B-A2F0-51FF46D1A92A}"/>
    <hyperlink ref="Q27" r:id="rId228" xr:uid="{15F9335B-1AB7-4264-80CD-E46E5DB877C2}"/>
    <hyperlink ref="R27" r:id="rId229" display="http://www.valleyair.org/transportation/removeII/Alt Fuel Mech Trng Guidelines Document Revised.pdf" xr:uid="{D548269D-E179-4F83-A6C2-80067E8BC76E}"/>
    <hyperlink ref="Q217" r:id="rId230" xr:uid="{C203ADB1-BA42-4299-BAFE-9E2957625785}"/>
    <hyperlink ref="R217" r:id="rId231" display="https://ww2.valleyair.org/media/b1ghcbkp/replacement-guidelines.pdf" xr:uid="{9530B895-D2A5-4EC9-A263-9B85C22889C4}"/>
    <hyperlink ref="T217" r:id="rId232" display="https://ww2.valleyair.org/media/zf0pmzen/zero-emission-school-bus-program-presentation.pdf" xr:uid="{4992B55B-6345-42F1-B120-D2C4E2718654}"/>
    <hyperlink ref="Q192" r:id="rId233" xr:uid="{66F3EA45-4978-484A-A8E8-E2D0BC68D016}"/>
    <hyperlink ref="S192" r:id="rId234" display="https://drive.google.com/file/d/1d-ljktN7_Ol11A_upbFBuggrefzrkLHp/view" xr:uid="{1E1E02A3-D66E-43D5-BBD2-C229DF60F290}"/>
    <hyperlink ref="Q60" r:id="rId235" xr:uid="{0CC9111B-8CE3-456B-85DD-8170A29C2B7D}"/>
    <hyperlink ref="R60" r:id="rId236" display="https://drive.google.com/file/d/1rDmLa0X6Szmqi-2tplSpeq9AYaTO96qw/view" xr:uid="{2979EC00-2136-47D5-81AF-B8DB3CDCBEC2}"/>
    <hyperlink ref="Q35" r:id="rId237" xr:uid="{F9BDE64E-5472-4D38-8E65-E0E08927E4AE}"/>
    <hyperlink ref="R35" r:id="rId238" display="https://deq.nc.gov/media/31228/open" xr:uid="{7A262AF3-047E-450F-AE37-5F406E683E4D}"/>
    <hyperlink ref="Q13" r:id="rId239" xr:uid="{C938AA9A-9F10-4C47-9749-38C47DB194D2}"/>
    <hyperlink ref="Q231" r:id="rId240" xr:uid="{7DC99C97-38DB-4A15-A72E-B42EBF6ACA0E}"/>
    <hyperlink ref="R231" r:id="rId241" display="https://hce.formstack.com/forms/fleet_ev" xr:uid="{57CDCD65-FC43-44BA-9DD2-10532DAD9361}"/>
    <hyperlink ref="Q213" r:id="rId242" xr:uid="{646DFA57-4551-4063-85B8-470773FC4F65}"/>
    <hyperlink ref="R213" r:id="rId243" xr:uid="{DFAF201C-137B-4DCD-B429-24224E87B1F7}"/>
    <hyperlink ref="S213" r:id="rId244" display="https://siea.com/empowereveducation/" xr:uid="{E4743C23-4CE8-4444-92DE-8571CBF44000}"/>
    <hyperlink ref="R99" r:id="rId245" display="https://drive.google.com/file/d/18IYc9Spc4wBa2T-ZJkLaiMpHF3M1mZOE/view" xr:uid="{B1886C1A-EF88-4D1F-BDEB-A7BA00A0C538}"/>
    <hyperlink ref="R157" r:id="rId246" display="https://powermidrive.powerclerk.com/MvcAccount/Login" xr:uid="{A988CDD2-DF85-4521-8F1D-407CA12EE5FD}"/>
    <hyperlink ref="Q148" r:id="rId247" xr:uid="{9AEA68AC-0E79-46B8-BFBA-6D13A666EFC7}"/>
    <hyperlink ref="R148" r:id="rId248" display="https://documents.dnrec.delaware.gov/energy/Documents/Transportation Program/EVSE-Rebate-Program-Description-and-Guidance.pdf" xr:uid="{32C8687D-51C9-46AB-8D45-9FAE7C6CA8E1}"/>
    <hyperlink ref="R123" r:id="rId249" display="https://bidcondocs.delaware.gov/NAT/NAT_22002Vwemtfp_present.pdf" xr:uid="{994C72F5-3C03-49E7-8AD5-EE902EEBC7BA}"/>
    <hyperlink ref="S123" r:id="rId250" display="https://bidcondocs.delaware.gov/NAT/NAT22002-VWEMTFP-rfp.pdf" xr:uid="{25502679-B16C-4E00-84AA-6C8F54871ED0}"/>
    <hyperlink ref="Q50" r:id="rId251" xr:uid="{BCFC4C1B-3BA3-4F90-9292-5E121F277DB7}"/>
    <hyperlink ref="R50" r:id="rId252" display="https://epa.ohio.gov/static/Portals/42/documents/DERG/DERG-RFPandApplication.pdf" xr:uid="{1821465C-E6AC-4A5F-A608-CC5A2D512BC9}"/>
    <hyperlink ref="R5" r:id="rId253" display="https://www.energy.gov/indianenergy/current-funding-opportunities" xr:uid="{E3DB0BFB-E913-42A0-A383-28FDFFA8856F}"/>
    <hyperlink ref="R15" r:id="rId254" display="https://eda.gov/files/arpa/webinars/Indigenous-Communities-webinar-slides.pdf" xr:uid="{25FD81E6-239A-4F39-ADB3-FFD32EACB012}"/>
    <hyperlink ref="S15" r:id="rId255" location="08" display="https://eda.gov/arpa/indigenous/faq/index.htm - 08" xr:uid="{9324F01F-82AA-4FCE-A209-0867DDA3AE35}"/>
    <hyperlink ref="Q191" r:id="rId256" xr:uid="{D6A33EDB-EB9A-431C-AFFD-DF7F02C81225}"/>
    <hyperlink ref="R191" r:id="rId257" xr:uid="{01BB54FF-32F1-4153-8626-4A139C1F3472}"/>
    <hyperlink ref="R71" r:id="rId258" display="https://portal.ct.gov/-/media/DEEP/air/mobile/VW/2022-07-28-VW-EVSE-R1-Webinar-Final.pdf" xr:uid="{76F2CC45-F13E-4FE3-90A1-9417887E0E51}"/>
    <hyperlink ref="R12" r:id="rId259" display="https://www.energy.gov/sites/default/files/2022-06/DOE-LPO22-PPTv02_LPO-Overview_June2022.pdf" xr:uid="{030C00DD-27BA-4EEE-B71B-6D5F943DD719}"/>
    <hyperlink ref="Q12" r:id="rId260" location="lpooverview" xr:uid="{3E154E9B-1291-4713-9EF9-B1AA331828DA}"/>
    <hyperlink ref="S198" r:id="rId261" display="https://www.ilga.gov/legislation/ilcs/fulltext.asp?DocName=010500050K29-5" xr:uid="{EB681F9D-24F9-4DAD-9803-F66801366E4F}"/>
    <hyperlink ref="R198" r:id="rId262" display="https://www.isbe.net/Documents/Transportation-Webinar-20220524.pdf" xr:uid="{086715EE-F511-4F65-AE13-E330E7E7BE5D}"/>
    <hyperlink ref="Q198" r:id="rId263" xr:uid="{D5CFF606-B62F-413A-97BA-D22A64BF4CA6}"/>
    <hyperlink ref="R51" r:id="rId264" location=":~:text=Smart%20Grid%20Infrastructure%20Development%20and%20Support%20The%20Illinois,and%20methods%20to%20modernize%20the%20state%27s%20electric%20grid." display="https://afdc.energy.gov/laws/all?state=IL - :~:text=Smart%20Grid%20Infrastructure%20Development%20and%20Support%20The%20Illinois,and%20methods%20to%20modernize%20the%20state%27s%20electric%20grid." xr:uid="{18F13B91-FCDB-4FDC-9EB6-EFD06060B727}"/>
    <hyperlink ref="Q115" r:id="rId265" xr:uid="{62E6AF68-0B94-4444-8A3F-0DBB2A126917}"/>
    <hyperlink ref="Q120" r:id="rId266" xr:uid="{0CC54963-A634-4BC8-8F8E-4F88016C5935}"/>
    <hyperlink ref="S20" r:id="rId267" display="https://ndep.nv.gov/uploads/air-vwset-docs/demf_2021_webinar_slides.pdf" xr:uid="{0E8DA7D9-5195-4767-8982-DC9578CA2512}"/>
    <hyperlink ref="Q143" r:id="rId268" xr:uid="{8445DD1E-B0CF-4BC8-8BEB-7DE97A30E93F}"/>
    <hyperlink ref="R53" r:id="rId269" display="https://www.in.gov/idem/airquality/files/dieselwise_dera_proposal.pdf" xr:uid="{3A32F1B5-108F-474B-8F10-0934638CE6F5}"/>
    <hyperlink ref="Q53" r:id="rId270" xr:uid="{ADA9507C-31EF-461A-BE0F-5709FA1CB012}"/>
    <hyperlink ref="Q94" r:id="rId271" xr:uid="{9152B711-AD8A-48FC-909B-08A01F0D4205}"/>
    <hyperlink ref="R94" r:id="rId272" display="https://portal.nyserda.ny.gov/servlet/servlet.FileDownload?file=00P8z000000nuMvEAI" xr:uid="{600A1055-DD96-40FD-8888-AD7D411ECB52}"/>
    <hyperlink ref="R114" r:id="rId273" xr:uid="{6DB048CA-9ADE-4521-B2C9-D84D76C9E578}"/>
    <hyperlink ref="Q42" r:id="rId274" xr:uid="{1FB1D490-6C3C-4BCB-A131-2B7DE297BB1A}"/>
    <hyperlink ref="R283" r:id="rId275" display="https://www.nationalgridus.com/media/pdfs/bus-ways-to-save/ev/uny-ev-infrastructure-brochure.pdf" xr:uid="{C377F9E5-56C5-412B-8E30-FD97437EB9BC}"/>
    <hyperlink ref="Q292" r:id="rId276" xr:uid="{DC83A1AD-1DCB-4AEF-8ED9-C9F5A98DD6EE}"/>
    <hyperlink ref="R292" r:id="rId277" display="https://www.rge.com/documents/40137/2123543/NY-EV-Make-Ready-Program-Participant-Guide.pdf/8aed8089-0bbc-64b5-6300-b4a618e35ab0?version=1.0&amp;t=1654897167430" xr:uid="{86049F45-3AFD-4231-BFF6-CFE1356CBBF7}"/>
    <hyperlink ref="Q290" r:id="rId278" xr:uid="{7532DA26-B3DE-46DC-8A09-319EA5BF7E6A}"/>
    <hyperlink ref="Q162" r:id="rId279" xr:uid="{7E65241E-3FA1-4217-8170-8CB2441505AA}"/>
    <hyperlink ref="S162" r:id="rId280" location=":~:text=Alternative%20Fueling%20Infrastructure%20Tax%20Credit%20An%20income%20tax,85%25%20or%20more%20natural%20gas%2C%20propane%2C%20or%20hydrogen" xr:uid="{5C2D3F59-C7F5-40AC-B641-0E2E07313A98}"/>
    <hyperlink ref="R186" r:id="rId281" display="https://www.dec.ny.gov/docs/administration_pdf/22zevinfs.pdf" xr:uid="{C528E48B-DDCE-4DB1-92FF-FB29DCF552D0}"/>
    <hyperlink ref="Q105" r:id="rId282" xr:uid="{06137968-8B9F-4032-9286-CFBD1C075878}"/>
    <hyperlink ref="Q186" r:id="rId283" xr:uid="{BD414FA7-2498-4934-80D1-283C8376274E}"/>
    <hyperlink ref="Q62" r:id="rId284" xr:uid="{7DFD70C6-5433-4B96-9089-8A0CE62538E0}"/>
    <hyperlink ref="Q114" r:id="rId285" display="https://afdc.energy.gov/laws/12261" xr:uid="{A12C1132-FA90-4CCC-A08A-BD84E6C10F8F}"/>
    <hyperlink ref="Q119" r:id="rId286" xr:uid="{7E31E1F5-A081-409E-BFAF-101DEBE5BE90}"/>
    <hyperlink ref="Q121" r:id="rId287" xr:uid="{8A17E061-4B36-477F-AACD-EB5165EE4534}"/>
    <hyperlink ref="Q122" r:id="rId288" xr:uid="{E825C54F-923E-4E02-8F7D-D6E07B5855C0}"/>
    <hyperlink ref="R119" r:id="rId289" xr:uid="{04D1CB9A-65FF-46C7-BAE8-F78056EE5B9F}"/>
    <hyperlink ref="R121" r:id="rId290" xr:uid="{D244B552-31DA-453B-9E21-CA12891D3425}"/>
    <hyperlink ref="R122" r:id="rId291" xr:uid="{0229AF4B-D5DF-4023-865A-C064864122CB}"/>
    <hyperlink ref="Q196" r:id="rId292" xr:uid="{E23340A6-C78A-4B26-97D3-0C209034ED60}"/>
    <hyperlink ref="Q185" r:id="rId293" xr:uid="{67014AF8-035A-4693-B392-8973BF6D1C49}"/>
    <hyperlink ref="Q165" r:id="rId294" xr:uid="{CB80A455-400A-4C7D-8451-9FAA42241EB0}"/>
    <hyperlink ref="R165" r:id="rId295" display="https://www.mass.gov/doc/massevip-multi-unit-dwelling-educational-campus-charging-requirements/download" xr:uid="{69177529-2A0B-4E11-A7CD-3E4EA0943716}"/>
    <hyperlink ref="Q80" r:id="rId296" xr:uid="{52B403A1-02CA-4EA1-8096-315BB0875E62}"/>
    <hyperlink ref="Q129" r:id="rId297" location="more-info" xr:uid="{654061AB-4A36-4896-AD3B-1F6C91B65304}"/>
    <hyperlink ref="R129" r:id="rId298" display="https://www.mass.gov/doc/massevip-direct-current-fast-charging-requirements/download" xr:uid="{F1BD6772-C4AF-4089-A114-181F30A061B4}"/>
    <hyperlink ref="Q271" r:id="rId299" xr:uid="{7CB41309-553F-42AC-BE71-963A614DE08C}"/>
    <hyperlink ref="Q190" r:id="rId300" xr:uid="{70B588BB-0296-4EE7-9D8A-6A06BD582433}"/>
    <hyperlink ref="R190" r:id="rId301" display="https://www.transportation.gov/sites/dot.gov/files/2022-04/RAISE_2022_NOFO_AMENDMENT_1.pdf" xr:uid="{EA5812A1-9E47-4C00-9093-8E11DE7D9F7C}"/>
    <hyperlink ref="Q133" r:id="rId302" xr:uid="{9AAC7EB6-77F6-421C-9CA0-A6554407E239}"/>
    <hyperlink ref="R26" r:id="rId303" display="https://energy.maryland.gov/transportation/SiteAssets/Pages/Clean-Fuels-Incentive-Program/FY23 CFIP FOA-Final.pdf" xr:uid="{C708D204-D0AB-4FCB-8BC2-255CABB6E333}"/>
    <hyperlink ref="Q296" r:id="rId304" xr:uid="{3623616A-50DB-4BF6-9FFA-F333B4CD2EBC}"/>
    <hyperlink ref="Q302" r:id="rId305" xr:uid="{CC1483CB-AE93-4919-A907-7BFF168B2E51}"/>
    <hyperlink ref="R78" r:id="rId306" xr:uid="{FE77ED40-10FA-4900-90AF-4B4DF79CA2B7}"/>
    <hyperlink ref="Q235" r:id="rId307" xr:uid="{A882FA22-8B8E-45E9-BBDC-7F542EEF4D7E}"/>
    <hyperlink ref="R243" r:id="rId308" display="https://www.connexusenergy.com/save-money-and-energy/programs-rebates/electric-vehicles" xr:uid="{6BC64946-7571-4E46-9D16-0D5FE6F51BC5}"/>
    <hyperlink ref="Q276" r:id="rId309" xr:uid="{52AA44E6-0574-4B8D-B262-E2EE57461CA4}"/>
    <hyperlink ref="R276" r:id="rId310" display="https://www.pacificpower.net/content/dam/pcorp/documents/en/pacificpower/savings-energy-choices/electric-vehicles/OR_EV_Grant_Matching_Support_Application.pdf" xr:uid="{D34AD0F2-7735-42A6-A0DE-DE382AAEB88F}"/>
    <hyperlink ref="S276" r:id="rId311" display="https://www.pacificpower.net/savings-energy-choices/electric-vehicles/charging-station-grants/funding-criteria-or.html" xr:uid="{A7D7B4B8-5B76-44B9-8372-284F301D4F38}"/>
    <hyperlink ref="R226" r:id="rId312" display="https://portlandgeneral.com/energy-choices/electric-vehicles-charging/business-charging-fleets/ev-charging-pilot-program-business/business-ev-charging-rebates-faq" xr:uid="{B9602114-8319-49D1-A1E5-4CE8DF90B885}"/>
    <hyperlink ref="Q103" r:id="rId313" xr:uid="{7DC5567F-C371-4879-8A8C-F77F537B8A0E}"/>
    <hyperlink ref="S103" r:id="rId314" display="https://assets.ctfassets.net/416ywc1laqmd/7mL7lWGIK6AthZTJYj9K9K/b634ded9e8ef1f5b40419ef45b942f81/pge-fleet-partner-program-faqs.pdf" xr:uid="{98374653-84E3-4CF2-89A2-FE998E97498A}"/>
    <hyperlink ref="Q140" r:id="rId315" xr:uid="{8DDC5148-0D2E-40B9-A7F2-47D1862360D1}"/>
    <hyperlink ref="S140" r:id="rId316" display="https://olis.oregonlegislature.gov/liz/2021R1/Measures/Overview/HB2021" xr:uid="{A134BDAF-332E-4223-9EAB-BBF13891A2FA}"/>
    <hyperlink ref="R140" r:id="rId317" display="https://www.oregon.gov/energy/Incentives/Documents/2022-CREP-Flyer-Construction.pdf" xr:uid="{6680DC12-6473-4DD5-836B-A98A94EFA1E1}"/>
    <hyperlink ref="Q247" r:id="rId318" display="https://cpiev.gpfulfillment.net/" xr:uid="{2CB56149-8D7F-486C-8A04-4DC0F1D20A60}"/>
    <hyperlink ref="R247" r:id="rId319" display="https://www.directefficiency.com/cpi-rebates/" xr:uid="{805B351F-364A-4351-9D9A-17BE194B5607}"/>
    <hyperlink ref="S247" r:id="rId320" location=":~:text=Commercial%20Electric%20Vehicle%20%28EV%29%20Charging%20Station%20Grant%20%E2%80%93,charging%20%28DCFC%29%20stations%2C%20up%20to%20%2420%2C00%20per%20site." display="https://afdc.energy.gov/laws/all?state=OR - :~:text=Commercial%20Electric%20Vehicle%20%28EV%29%20Charging%20Station%20Grant%20%E2%80%93,charging%20%28DCFC%29%20stations%2C%20up%20to%20%2420%2C00%20per%20site." xr:uid="{D0AB511D-029D-40EF-B195-E4EA9B606BCF}"/>
    <hyperlink ref="Q8" r:id="rId321" xr:uid="{07D957CC-1002-4151-9DD8-AFF3149C0EDD}"/>
    <hyperlink ref="R8" r:id="rId322" display="http://www.depgreenport.state.pa.us/elibrary/GetDocument?docId=4437114&amp;DocName=ALTERNATIVE%20FUELS%20INCENTIVE%20GRANT%20PROGRAM%202022.PDF%20%20%3cspan%20style%3D%22color:green%3b%22%3e%3c/span%3e%20%3cspan%20style%3D%22color:blue%3b%22%3e%28NEW%29%3c/span%3e%206/17/2024" xr:uid="{100396BC-D1C7-4730-9F3B-76ABDA641CA2}"/>
    <hyperlink ref="S8" r:id="rId323" display="https://view.officeapps.live.com/op/view.aspx?src=https%3A%2F%2Ffiles.dep.state.pa.us%2FEnergy%2FOffice%2520of%2520Energy%2520and%2520Technology%2FOETDPortalFiles%2FGrantsLoansTaxCredits%2FAlternativeFuelsIncentiveGrant%2FAFIG%2FAFIG_Webinar_08162022.pptx&amp;wdOrigin=BROWSELINK" xr:uid="{168A53BE-35B5-4741-B41E-9205CB3A40E1}"/>
    <hyperlink ref="S52" r:id="rId324" xr:uid="{41809502-33E5-4345-A6AB-65027F095630}"/>
    <hyperlink ref="R203" r:id="rId325" display="https://www.connexusenergy.com/application/files/1016/4124/2432/CommercialWorkplaceEVChargingStationConnexus.pdf" xr:uid="{092EBACA-7C27-4093-B614-8D9D41FFEF92}"/>
    <hyperlink ref="S164" r:id="rId326" display="https://afdc.energy.gov/laws/12361" xr:uid="{00F25980-9EA5-45D2-ABCC-C1618A4F0B2D}"/>
    <hyperlink ref="R164" r:id="rId327" display="https://www.ameren.com/missouri/business/electric-vehicles/charging-stations/incentives" xr:uid="{082097D7-10C7-4D20-9553-59B7E7890903}"/>
    <hyperlink ref="Q253" r:id="rId328" xr:uid="{167E9F62-0D4B-4715-9651-E95557E3ADBC}"/>
    <hyperlink ref="R101" r:id="rId329" xr:uid="{12FD01A0-52F7-460B-ACF6-C722F4837D77}"/>
    <hyperlink ref="Q37" r:id="rId330" xr:uid="{AE2966AB-EAD4-47B3-BE46-95B28C470B6B}"/>
    <hyperlink ref="R21" r:id="rId331" xr:uid="{9B3C66FB-2AE9-485E-A80E-B82CC51487D4}"/>
    <hyperlink ref="Q21" r:id="rId332" xr:uid="{039D0490-CF0E-4DA6-8B50-FF6B8593D2FA}"/>
    <hyperlink ref="S21" r:id="rId333" xr:uid="{24E63318-112A-43D9-ADDB-BCB57F600172}"/>
    <hyperlink ref="Q90" r:id="rId334" xr:uid="{A6D1A615-CA85-4BAD-807C-CA74B5E268FC}"/>
    <hyperlink ref="Q45" r:id="rId335" location="item-02" xr:uid="{48118A80-5F2C-4A83-AE42-F04EE00C7577}"/>
    <hyperlink ref="Q281" r:id="rId336" xr:uid="{EAC7EFCA-0926-4D8C-A248-42A2A49ED4C0}"/>
    <hyperlink ref="R281" r:id="rId337" display="https://nppd.energywisenebraskagoev.com/wp-content/uploads/ElectricVehicleBrochure.pdf" xr:uid="{353DFACB-0D49-4CFA-A544-611B34FFE4A3}"/>
    <hyperlink ref="Q234" r:id="rId338" xr:uid="{AFE12237-D888-41F0-88C5-688F62481F5C}"/>
    <hyperlink ref="S147" r:id="rId339" display="https://dep.nj.gov/wp-content/uploads/drivegreen/ippi/faq.pdf" xr:uid="{0C284BB4-FD21-43F1-840B-8778CC7EF234}"/>
    <hyperlink ref="R147" r:id="rId340" display="https://dep.nj.gov/wp-content/uploads/drivegreen/ippi/overview.pdf" xr:uid="{9BD1C273-4E39-429F-9CBD-B13C980DE462}"/>
    <hyperlink ref="Q116" r:id="rId341" xr:uid="{EB9CAA6B-FB35-4368-8E9B-12EF9126DA0E}"/>
    <hyperlink ref="R116" r:id="rId342" display="https://www.njcleanenergy.com/files/file/BPU/2022/EVs - Clean Fleet Application for FY 23 updated 8_1_22 - FINAL.pdf" xr:uid="{A8C48992-2A44-4B78-9D0F-839BB0E703B2}"/>
    <hyperlink ref="Q70" r:id="rId343" xr:uid="{D5322654-AC83-4168-A135-4F73200F724C}"/>
    <hyperlink ref="Q104" r:id="rId344" location="eligibility" xr:uid="{AEB418C1-AF0C-4A18-9E09-CDDF6719E7E7}"/>
    <hyperlink ref="R104" r:id="rId345" display="https://www.njeda.com/wp-content/uploads/2021/04/Purchaser-Application_Read-Me-and-Walkthru.pdf" xr:uid="{00403576-12DD-4BD6-87C1-882A92707543}"/>
    <hyperlink ref="R89" r:id="rId346" location="%40%3F_afrWindowId%3D1a6nnraau9_77%26_afrLoop%3D1941241459819676%26_afrWindowMode%3D0%26_adf.ctrl-state%3D1a6nnraau9_175" xr:uid="{BCC8E156-FE92-44E7-958C-9F5B0510C5CD}"/>
    <hyperlink ref="Q135" r:id="rId347" xr:uid="{9798189F-6496-4213-BE0E-333F27EEA25A}"/>
    <hyperlink ref="R155" r:id="rId348" display="https://oklahomacpace.org/wp-content/uploads/2021/11/OK-C-PACE-Program-Guidelines-AUG-2021.pdf" xr:uid="{B2B5A2F8-BFD9-4A6B-9508-A93A088FD1DC}"/>
    <hyperlink ref="Q155" r:id="rId349" xr:uid="{58541A5B-2B9B-406E-BE64-68D05DB1A9BF}"/>
    <hyperlink ref="Q81" r:id="rId350" xr:uid="{4E680648-6063-4CE3-8FD4-85AB0684D5E2}"/>
    <hyperlink ref="Q211" r:id="rId351" xr:uid="{B739C312-6D96-4FE4-84D8-E89A19E9C817}"/>
    <hyperlink ref="Q9" r:id="rId352" xr:uid="{61021575-70AD-4E07-9796-054838F4A9AE}"/>
    <hyperlink ref="Q178" r:id="rId353" xr:uid="{373591F1-BCD2-4020-AE37-52DEE6B97D77}"/>
    <hyperlink ref="T107" r:id="rId354" xr:uid="{78B1E459-7AC8-4D87-A36A-A72BC1E1F89B}"/>
    <hyperlink ref="R107" r:id="rId355" display="https://www.tceq.texas.gov/downloads/air-quality/terp/tcsb/tcsb-22-rfga.pdf" xr:uid="{887F79F7-5529-4B0E-9573-0F9FC26DF8C3}"/>
    <hyperlink ref="S107" r:id="rId356" display="https://www.tceq.texas.gov/downloads/air-quality/terp/tcsb/tcsb-22-webinar-presentation.pdf" xr:uid="{8F4CEF58-8323-49D1-837F-506CBCB2009A}"/>
    <hyperlink ref="Q28" r:id="rId357" xr:uid="{4ACF8EB6-0861-4A70-B798-3DE4F63124E4}"/>
    <hyperlink ref="R28" r:id="rId358" display="https://afdc.energy.gov/laws/12308" xr:uid="{5169CBC8-6E1B-4414-B154-912205131C3B}"/>
    <hyperlink ref="R33" r:id="rId359" xr:uid="{E5C69071-B0CE-4744-949E-CE3127580BBA}"/>
    <hyperlink ref="Q161" r:id="rId360" xr:uid="{A0E7C913-5DB8-43CE-9D97-5F3274BF4069}"/>
    <hyperlink ref="Q244" r:id="rId361" xr:uid="{B455F3BC-33CD-4580-A224-5A1A9363C610}"/>
    <hyperlink ref="R244" r:id="rId362" display="http://vppsa.com/wp-content/uploads/2022/08/2022-Level-2-Charger-REBATE_Fillable.pdf" xr:uid="{D4A8EFE3-D735-48D7-B97F-E5D57801508C}"/>
    <hyperlink ref="R47" r:id="rId363" xr:uid="{EBA0B0F9-F65F-4CD3-B12E-D007D2B11127}"/>
    <hyperlink ref="Q187" r:id="rId364" xr:uid="{919DA1CA-180D-47E9-A02B-CC62E3D2966B}"/>
    <hyperlink ref="Q15" r:id="rId365" xr:uid="{A92E11E9-9644-4B47-977C-CA8E9AA1AB7D}"/>
    <hyperlink ref="Q100" r:id="rId366" xr:uid="{02C47200-8796-4011-99CD-E343214B6933}"/>
    <hyperlink ref="Q113" r:id="rId367" xr:uid="{4CFEA3DD-F5A1-4D2A-A231-1D1A7F969AA6}"/>
    <hyperlink ref="Q38" r:id="rId368" xr:uid="{43498FBC-1B71-4D72-A7D1-82DF5A295821}"/>
    <hyperlink ref="Q156" r:id="rId369" xr:uid="{32B5B0EF-39B0-4D02-9ADA-AB8785EC63A4}"/>
    <hyperlink ref="Q31" r:id="rId370" location=":~:text=%28Reference%20Nevada%20Revised%20Statutes484A.463%29%20Funds%20for%20School%20District,county%20school%20district%20fund%20where%20the%20violation%20occurred" display="https://afdc.energy.gov/fuels/laws/NG?state=NV#:~:text=%28Reference%20Nevada%20Revised%20Statutes484A.463%29%20Funds%20for%20School%20District,county%20school%20district%20fund%20where%20the%20violation%20occurred." xr:uid="{5B9FD39F-920A-4DE3-A953-BE16F64247C8}"/>
    <hyperlink ref="R31" r:id="rId371" display="https://www.nvenergy.com/account-services/energy-pricing-plans/electric-vehicle" xr:uid="{D15CE8ED-F579-405B-826E-5A3D609E6D8C}"/>
    <hyperlink ref="Q7" r:id="rId372" xr:uid="{372DA337-A179-4931-8B4D-58DE77DAC26D}"/>
    <hyperlink ref="Q3" r:id="rId373" xr:uid="{B759D3AA-4C80-4A83-8D55-FCA8C638D7D5}"/>
    <hyperlink ref="Q275" r:id="rId374" location="/find/nearest?fuel=ELEC&amp;location=Rhode%20Island" xr:uid="{8B078DEF-25EB-492A-A352-051800899DEE}"/>
    <hyperlink ref="R275" r:id="rId375" display="https://www.rienergy.com/media/ri-energy/pdfs/energy-efficiency/rie7175-ev-application_ri-fillable.pdf" xr:uid="{51C5978F-6D70-4156-8086-E15DB59DF77F}"/>
    <hyperlink ref="Q54" r:id="rId376" xr:uid="{08EA900A-7A2E-4C00-BD06-097C4B217155}"/>
    <hyperlink ref="R54" r:id="rId377" xr:uid="{C50D4409-8AB9-445A-99CB-738479442CEB}"/>
    <hyperlink ref="Q230" r:id="rId378" xr:uid="{D6FD6AF6-4149-421C-801B-191C2CD036A9}"/>
    <hyperlink ref="Q277" r:id="rId379" xr:uid="{91EE8F78-EE83-4EFE-BECB-305727E6C8AB}"/>
    <hyperlink ref="Q44" r:id="rId380" xr:uid="{1A5393A7-82A2-4E3D-B8CA-3FC90219569E}"/>
    <hyperlink ref="Q149" r:id="rId381" xr:uid="{7E499749-53FD-400B-88E9-141A986374D7}"/>
    <hyperlink ref="Q245" r:id="rId382" display="https://afdc.energy.gov/laws/12613" xr:uid="{67F327FF-E9A3-4091-B43B-EDBE9742298A}"/>
    <hyperlink ref="Q30" r:id="rId383" xr:uid="{35B9658B-3099-494D-BFBD-7AAC3A1280D7}"/>
    <hyperlink ref="S190" r:id="rId384" display="https://www.transportation.gov/RAISEgrants/raise-application-faqs" xr:uid="{8BD5B632-E088-4E82-AE13-1587BE8B56A7}"/>
    <hyperlink ref="Q78" r:id="rId385" xr:uid="{58B2B2AB-3182-4904-B981-1063C9720AF2}"/>
    <hyperlink ref="Q24" r:id="rId386" location=":~:text=The%20Program%20ALT%20Fuels%20Colorado%20removes%20barriers%20to,AFVs%20by%20providing%20incentives%20to%20offset%20incremental%20costs." xr:uid="{A3F13A4A-81A4-46F4-93F2-33DDAC52754F}"/>
    <hyperlink ref="S24" r:id="rId387" display="https://afdc.energy.gov/laws/11488" xr:uid="{327E42E0-5C38-4140-B5D9-CE6D574AF083}"/>
    <hyperlink ref="R24" r:id="rId388" display="https://raqc.egnyte.com/dl/ryNkMQYh78" xr:uid="{7545A8CF-4230-4865-8F1C-F8B29935A796}"/>
    <hyperlink ref="Q85" r:id="rId389" xr:uid="{9354D874-FAC0-4957-93B1-3C34779A3DD8}"/>
    <hyperlink ref="Q214" r:id="rId390" xr:uid="{CFA5BE58-8185-47C4-95B6-E8F64A62ED6E}"/>
    <hyperlink ref="R214" r:id="rId391" display="https://www.federalregister.gov/documents/2022/06/29/2022-13859/notice-of-availability-of-state-local-and-tribal-allocation-formulas-for-the-energy-efficiency-and" xr:uid="{46D575BF-F35E-425F-8E97-80EC341A9CBF}"/>
    <hyperlink ref="S214" r:id="rId392" location="FoaId723aed33-bc9c-4905-a84f-a18053578d7a" display="https://eere-exchange.energy.gov/Default.aspx - FoaId723aed33-bc9c-4905-a84f-a18053578d7a" xr:uid="{986013A3-743E-48B9-9886-A3402FE48EA8}"/>
    <hyperlink ref="Q201" r:id="rId393" xr:uid="{3C9943BE-B296-454A-9C68-7E67EE07BE0E}"/>
    <hyperlink ref="R201" r:id="rId394" display="https://dte-efleets.powerclerk.com/MvcAccount/Login" xr:uid="{B209980E-EBA9-4E0A-8231-ED0C046EB839}"/>
    <hyperlink ref="Q216" r:id="rId395" xr:uid="{097B52AC-6185-4BBF-BB38-55918A7666D0}"/>
    <hyperlink ref="R216" r:id="rId396" xr:uid="{F8ECC9BF-A6CA-4AB6-9450-90AE4DB93CE4}"/>
    <hyperlink ref="Q176" r:id="rId397" xr:uid="{EAE82328-2192-43FE-AC52-7D27802158E6}"/>
    <hyperlink ref="R176" r:id="rId398" display="https://www.baaqmd.gov/~/media/files/strategic-incentives/school-buses/school-bus-fact-sheet-pdf.pdf?la=en" xr:uid="{980C76D5-A1C9-4A3F-9705-6701158C1DFD}"/>
    <hyperlink ref="Q218" r:id="rId399" xr:uid="{2EBDB976-91D3-4DA0-A347-39BB6E42A975}"/>
    <hyperlink ref="R218" r:id="rId400" xr:uid="{91842CA3-B0E7-4DEC-B19A-265687CCBC21}"/>
    <hyperlink ref="Q219" r:id="rId401" xr:uid="{BD6B4F32-7616-4330-A88F-8D004B3E9D91}"/>
    <hyperlink ref="Q179" r:id="rId402" xr:uid="{2D0DADFE-9260-40F6-8A20-228347E88320}"/>
    <hyperlink ref="Q99" r:id="rId403" xr:uid="{9EAB1CDC-DDAD-455A-97AB-4A8BF3C75F80}"/>
    <hyperlink ref="Q108" r:id="rId404" xr:uid="{47D2660E-5CDE-470C-BF9E-F8EED9FB3ADC}"/>
    <hyperlink ref="Q243" r:id="rId405" xr:uid="{19FCA200-1150-4568-9230-B9D92902BB83}"/>
    <hyperlink ref="Q118" r:id="rId406" xr:uid="{B57A71BF-08B0-4522-B85B-CF719500F84C}"/>
    <hyperlink ref="R118" r:id="rId407" xr:uid="{650E10A8-C00A-4F40-9F53-6554C7C2713E}"/>
    <hyperlink ref="R128" r:id="rId408" display="https://energy.maryland.gov/transportation/Documents/FY22%20EVSE%20Rebate%20Program%20Guidelines.docx.pdf" xr:uid="{D4E9FC50-9B09-4536-8129-ECBF07A87981}"/>
    <hyperlink ref="Q128" r:id="rId409" xr:uid="{98BBE2A1-14C0-4285-AF83-549619D6D210}"/>
    <hyperlink ref="Q212" r:id="rId410" xr:uid="{559D7CB0-DAA7-4A56-9C34-257D998501CE}"/>
    <hyperlink ref="Q294" r:id="rId411" xr:uid="{DF3D3BD4-07C1-47C1-B9FF-7D03A3376119}"/>
    <hyperlink ref="Q203" r:id="rId412" xr:uid="{A6B609B9-21EC-46EF-8181-25FEE6E77272}"/>
    <hyperlink ref="Q270" r:id="rId413" xr:uid="{80C62590-76CB-41EB-9BD5-1E6614589609}"/>
    <hyperlink ref="R277" r:id="rId414" xr:uid="{3F693DC4-2752-49E0-8463-6C5D457C4970}"/>
    <hyperlink ref="Q251" r:id="rId415" xr:uid="{37D90B0E-B36E-4221-A563-B2E3E62C4F74}"/>
    <hyperlink ref="R251" r:id="rId416" xr:uid="{5675A8C3-4DA7-4822-A326-ED1E948BDF5C}"/>
    <hyperlink ref="Q169" r:id="rId417" location="/find/nearest" xr:uid="{C4AD1AA7-07EC-44B2-B9E7-A8844875303B}"/>
    <hyperlink ref="Q64" r:id="rId418" location=":~:text=Connecticut%20Electric%20Vehicle%20Rate%20Program%20The%20Electric%20Vehicle,metered%20and%20available%20for%20use%20by%20the%20public." display="https://www.eversource.com/content/residential/account-billing/manage-bill/about-your-bill/rates-tariffs/electric-vehicle-rate-program#:~:text=Connecticut%20Electric%20Vehicle%20Rate%20Program%20The%20Electric%20Vehicle,metered%20and%20available%20for%20use%20by%20the%20public." xr:uid="{2FBC6118-052C-4249-8406-B24C959F550E}"/>
    <hyperlink ref="R302" r:id="rId419" display="https://www.indianamichiganpower.com/lib/docs/ratesandtariffs/Indiana/IMINTB19-07-29-2022.pdf" xr:uid="{A880749A-B90A-47FA-BE6C-6C79015963D3}"/>
    <hyperlink ref="Q268" r:id="rId420" xr:uid="{D8A1405E-FAAE-49A1-A145-8AA94175FF1E}"/>
    <hyperlink ref="R14" r:id="rId421" xr:uid="{C872CD82-D99E-4382-8791-31BD8095A5CB}"/>
    <hyperlink ref="S14" r:id="rId422" display="https://afdc.energy.gov/laws/12204" xr:uid="{5E91286E-343A-4570-82EF-07E1780F37DC}"/>
    <hyperlink ref="Q14" r:id="rId423" xr:uid="{2E5DF915-EBF7-41B8-9F64-F781D6F99DA9}"/>
    <hyperlink ref="R32" r:id="rId424" xr:uid="{5D680E75-CC8D-4B44-AD99-91D7D648AF49}"/>
    <hyperlink ref="Q32" r:id="rId425" xr:uid="{DE9C60DA-E8DB-4AB2-83B5-B514FE7606A2}"/>
    <hyperlink ref="Q33" r:id="rId426" xr:uid="{E7AA6A71-69D7-4802-BF60-184787F179F1}"/>
    <hyperlink ref="R36" r:id="rId427" xr:uid="{D96A9FC7-920F-4F2D-9DAD-21EB455C0F1E}"/>
    <hyperlink ref="Q4" r:id="rId428" xr:uid="{E1BA100A-E405-4A5C-999B-9EA4727CD41F}"/>
    <hyperlink ref="R9" r:id="rId429" display="https://afdc.energy.gov/laws/11518" xr:uid="{E13C400A-9B4A-409C-8DD1-9B5936ADAD3C}"/>
    <hyperlink ref="S9" r:id="rId430" location="about-program" display="https://www.chargingrewards.com/cpsenergy/ - about-program" xr:uid="{F6A0DF54-B72C-4BC9-AC18-257394CC5BDB}"/>
    <hyperlink ref="R16" r:id="rId431" display="https://www.nbrc.gov/userfiles/files/'23 Catalyst Program/NBRC Catalyst Program Overview.pdf" xr:uid="{6CE31259-A214-45F5-8458-B8A7A8DA2E53}"/>
    <hyperlink ref="Q16" r:id="rId432" xr:uid="{DA0FD5B2-C606-4B12-85E4-59D54216D4B3}"/>
    <hyperlink ref="R19" r:id="rId433" display="https://www.energy.gov/sites/default/files/2023-03/SEP Program Notice 23-01 Program Year 2023 State Energy Program Formula Grant Application Instructions.pdf" xr:uid="{70DDB340-8EC4-47C1-AA7D-3EB0938400CF}"/>
    <hyperlink ref="Q22" r:id="rId434" location="overview" xr:uid="{6D13D119-E14A-41DB-95E5-4AB4C14133D0}"/>
    <hyperlink ref="R22" r:id="rId435" display="https://www.rd.usda.gov/files/508_RD_RHS_CF_DirectLoanGuidanceBook_090919.pdf" xr:uid="{9312BF1D-8FB8-4044-A333-D16ADD8B66BC}"/>
    <hyperlink ref="S45" r:id="rId436" xr:uid="{BE6BBA75-508B-4E30-8DCC-9EE791658BFA}"/>
    <hyperlink ref="S65" r:id="rId437" display="https://www.energy.ca.gov/programs-and-topics/programs/clean-transportation-program/clean-transportation-program-investment-7" xr:uid="{EAD099F5-D3CF-47C5-83EF-7983BF3EB251}"/>
    <hyperlink ref="R74" r:id="rId438" display="https://www.fema.gov/sites/default/files/documents/fema_disaster-relief-fund-fy2024-funding-requirements.pdf" xr:uid="{3D4E11A5-5E85-4B2A-A95B-968767BBD82E}"/>
    <hyperlink ref="R115" r:id="rId439" display="https://epa.illinois.gov/content/dam/soi/en/web/epa/topics/air-quality/driving-a-cleaner-illinois/documents/faq-vw-round-4.pdf" xr:uid="{8A8AD974-7857-46F0-B509-A6920616D3C1}"/>
    <hyperlink ref="R141" r:id="rId440" display="https://www.fema.gov/grants/mitigation/building-resilient-infrastructure-communities/before-apply" xr:uid="{81178326-D333-4653-874F-ADE27E9F4ED1}"/>
    <hyperlink ref="Q67" r:id="rId441" xr:uid="{F6705972-61B7-4602-99E3-5BB0D2B424EC}"/>
    <hyperlink ref="R67" r:id="rId442" display="https://www.ouc.com/docs/customer-brochures/commercial_ev_brochure.pdf?sfvrsn=0" xr:uid="{D82AA634-C5E6-4DE6-9598-D486A5642375}"/>
    <hyperlink ref="R2" r:id="rId443" xr:uid="{8BBA967B-0EA8-4EF1-8797-D74A9829A0AC}"/>
    <hyperlink ref="Q29" r:id="rId444" xr:uid="{079C13B7-7054-4705-9B00-8E307638B82C}"/>
    <hyperlink ref="T29" r:id="rId445" xr:uid="{7AF1E66C-953A-448B-A5B9-5132CED433C1}"/>
    <hyperlink ref="Q184" r:id="rId446" xr:uid="{7226FFAF-D912-413C-86DB-DB74EBB5CC10}"/>
    <hyperlink ref="R184" r:id="rId447" location=":~:text=Universal%20Citation%3A%2068%20OK%20Stat%20%C2%A7%2068-2357.22%20%282021%29,property%20placed%20in%20service%20after%20December%2031%2C%201990." display="https://law.justia.com/codes/oklahoma/2021/title-68/section-68-2357-22/ - :~:text=Universal%20Citation%3A%2068%20OK%20Stat%20%C2%A7%2068-2357.22%20%282021%29,property%20placed%20in%20service%20after%20December%2031%2C%201990." xr:uid="{F283C3DA-BACC-46BD-B660-39CF4F92C9DF}"/>
    <hyperlink ref="R204" r:id="rId448" display="https://images.go.peco-energy.com/Web/EXEPECO/%7B4f0bb9e7-30a9-4516-a8bc-80cd5fd35b46%7D_PECO_L2_Commercial_EV_Program_Handbook.pdf" xr:uid="{F7A916B7-6045-4BEB-80A2-9025272B09CF}"/>
    <hyperlink ref="R158" r:id="rId449" display="https://afdc.energy.gov/laws/11552" xr:uid="{507D09C8-0492-4F8A-BC1F-A101A2AB085B}"/>
    <hyperlink ref="Q158" r:id="rId450" xr:uid="{036F0DFA-25A7-4B21-B574-54ECE670639E}"/>
    <hyperlink ref="Q151" r:id="rId451" xr:uid="{0186D0E0-3C96-4F12-A6C7-4A7BD75E0FEF}"/>
    <hyperlink ref="R245" r:id="rId452" display="https://www.clarkpublicutilities.com/wp-content/uploads/2023/02/Com_EV_Level_II_Rebate-Form-February-2023.pdf" xr:uid="{E9BA282F-74FD-4DDC-ACE9-683C2B3593F1}"/>
    <hyperlink ref="S144" r:id="rId453" display="https://www.deq.ok.gov/air-quality-division/volkswagen-settlement/alternative-fuel-school-bus-program/" xr:uid="{425DF3F4-1C44-43CC-9BEF-E7D9BA3947BE}"/>
    <hyperlink ref="Q144" r:id="rId454" xr:uid="{53F2D8E8-2CF7-4DD1-B2E1-1FF5A66A4322}"/>
    <hyperlink ref="R179" r:id="rId455" display="https://www.cmpco.com/wps/portal/cmp/home/!ut/p/z1/tZJfb4IwFMU_iw88khYpoo-MMNCA_0XoCwEs0AUKImObn35lY5uJMSbL1rem957-7rkHYOABzMKWpmFDSxbm_O7jUSBLjmEhHc7HDprAFZLtnWm68HEiARdggGPWVE0G_LiowrQOfhQEmJHwQGoBnoqwbggjdfomQMpY2fYFVf6cipSRnMRNTeOWZDTOyamTrWJ6AD6MZAUpSSIqSTQSEVSRGJFkKEoomSiqIiWxjLrqve4Epr140OxAX8y3hrcFvgB1Z6mZ62B-gWT1SJsOyeiRphdIyw5pyoweyf1C2t8zA_NneONoEMw-Cr77F5uZzPuRsbUkU5Zmauf2sHZ0J-Wzh03GbUlK4J3Clnw6xwnwPQ18j8LnU6i3pnDRCOxbSl7AjpV1wROw-d0mVjtjzX_6_6VYV75e74X7Sp-OR6zxqJasIa8N8P4yq1VRjOVC9M52slkWenS2EPa1weAdkICeXw!!/?1dmy&amp;current=true&amp;urile=wcm%3apath%3a%2Fcmpagr_smartenergy%2Fsmartenergy%2Fnc_innovation%2Fplug-inelectricvehicles%2Fcmpevchargingstationpilotprogram" xr:uid="{D87174BC-C2E7-4EB0-9F85-22ACA058DCE6}"/>
    <hyperlink ref="R125" r:id="rId456" display="https://www.eversource.com/content/docs/default-source/save-money-energy/eversource-ct-ev-business-application.pdf?sfvrsn=a6f1304c_12" xr:uid="{60E20F20-F773-4812-A690-B6EEF2C4F29A}"/>
    <hyperlink ref="R105" r:id="rId457" display="https://www.dec.ny.gov/docs/administration_pdf/22zevcvrfa.pdf" xr:uid="{BD9CE4E9-8D60-4516-81E6-89920A0EF3FF}"/>
    <hyperlink ref="Q101" r:id="rId458" xr:uid="{DFE3B572-37BF-4EBB-B908-8B93E38E79C0}"/>
    <hyperlink ref="R79" r:id="rId459" display="https://www.pca.state.mn.us/air-water-land-climate/electric-and-cleaner-school-buses" xr:uid="{D4CADF22-A304-4300-A8B0-9D93F8F741BE}"/>
    <hyperlink ref="Q79" r:id="rId460" xr:uid="{BC902788-03E9-47EC-BA24-75FC562C4B0F}"/>
    <hyperlink ref="S42" r:id="rId461" xr:uid="{058233F6-A140-43A8-BA1E-333C10E3B752}"/>
    <hyperlink ref="Q58" r:id="rId462" xr:uid="{C7BA6972-9F88-486F-8FC4-D8142CC99AA5}"/>
    <hyperlink ref="Q117" r:id="rId463" xr:uid="{4C107D5C-B853-4F27-B013-6389410FFFE9}"/>
    <hyperlink ref="Q56" r:id="rId464" xr:uid="{B5FE322A-DC01-4C0F-8079-8ACAC9260CD5}"/>
    <hyperlink ref="R17" r:id="rId465" xr:uid="{2E74BD1F-C0FE-4273-B282-3EC63E72C131}"/>
    <hyperlink ref="Q17" r:id="rId466" xr:uid="{0749363C-81D3-4FAA-BC06-6D14EA711CC2}"/>
    <hyperlink ref="Q202" r:id="rId467" xr:uid="{1FB6F371-9854-4808-96F5-192BC53A2D82}"/>
    <hyperlink ref="R202" r:id="rId468" xr:uid="{9129EA6E-0ECB-4C16-8B4A-0059670C3F72}"/>
    <hyperlink ref="S202" r:id="rId469" display="https://afdc.energy.gov/laws/12835" xr:uid="{1147E464-90A8-407E-BD80-6D630BD0E357}"/>
    <hyperlink ref="Q127" r:id="rId470" xr:uid="{F3C63D76-C687-493A-81AC-2B1E3E483FDF}"/>
    <hyperlink ref="R127" r:id="rId471" xr:uid="{32761E29-B4B9-44CB-B54F-9CBA2877B205}"/>
    <hyperlink ref="S127" r:id="rId472" location=":~:text=Eversource%20offers%20rebates%20to%20commercial%20customers%20who%20purchase,make-ready%20installation%20costs%2C%20up%20to%20the%20following%20amounts%3A" display="https://afdc.energy.gov/laws/12839 - :~:text=Eversource%20offers%20rebates%20to%20commercial%20customers%20who%20purchase,make-ready%20installation%20costs%2C%20up%20to%20the%20following%20amounts%3A" xr:uid="{90FEE23F-7745-4614-870A-C8503845383B}"/>
    <hyperlink ref="Q228" r:id="rId473" xr:uid="{815FC8E2-828A-4D96-A084-BB232F5E2F6D}"/>
    <hyperlink ref="R228" r:id="rId474" display="https://apps.psc.wi.gov/ERF/ERFview/viewdoc.aspx?docid=450820" xr:uid="{F692AC79-E763-4E02-A113-3F08FA09ADA1}"/>
    <hyperlink ref="S228" r:id="rId475" display="https://psc.wi.gov/Documents/OEI/EIGP/EIGP_2022_Webinar_Presentation.pdf" xr:uid="{F751E6CD-9FDE-48BA-83E0-6A4D2E3D4F27}"/>
    <hyperlink ref="T228" r:id="rId476" display="https://afdc.energy.gov/laws/12844" xr:uid="{4CB7C53A-B3AA-48E9-9E6E-6C7D5246361F}"/>
    <hyperlink ref="Q229" r:id="rId477" location=":~:text=Commercial%20buildings%20may%20receive%20a%20tax%20credit%20of,the%20infrastructure%20is%20in%20an%20affordable%20housing%20building." xr:uid="{FB2CE085-A885-4A0C-BA2B-99F8E3E1FF5E}"/>
    <hyperlink ref="R229" r:id="rId478" display="https://nmonesource.com/nmos/nmsa/en/nav_date.do" xr:uid="{C2E333FC-66AC-43B1-99CC-C179CAEED7E4}"/>
    <hyperlink ref="Q170" r:id="rId479" xr:uid="{67F8730F-B761-4824-83C4-2BACFF2A1E63}"/>
    <hyperlink ref="R170" r:id="rId480" display="https://www.tampaelectric.com/4b036b/siteassets/files/electricvehicles/drive-smart-faq.pdf" xr:uid="{98D50EC8-BA04-4D6E-9D8E-B6410B3FAC1D}"/>
    <hyperlink ref="S170" r:id="rId481" location=":~:text=Commercial%20Electric%20Vehicle%20%28EV%29%20Charging%20Station%20Pilot%20Program,purchase%20and%20installation%20of%20public%20EV%20charging%20stations." display="https://afdc.energy.gov/laws/12850 - :~:text=Commercial%20Electric%20Vehicle%20%28EV%29%20Charging%20Station%20Pilot%20Program,purchase%20and%20installation%20of%20public%20EV%20charging%20stations." xr:uid="{EAF45461-9974-4469-9E96-66BB1CF0F014}"/>
    <hyperlink ref="Q310" r:id="rId482" xr:uid="{C5C5C588-E1BE-4D22-A600-75A59C2C22C1}"/>
    <hyperlink ref="R310" r:id="rId483" display="https://afdc.energy.gov/laws/12861" xr:uid="{3091151C-35B2-4604-B90B-777CF348F1D9}"/>
    <hyperlink ref="Q183" r:id="rId484" xr:uid="{88E04537-856D-4F02-8EBD-5B4531D4C86D}"/>
    <hyperlink ref="R183" r:id="rId485" display="https://www.epelectric.com/files/html/Renewable/Electric Vehicles/Transportation Electrification Plan Webpage/3.1 Commercial TEP Application %28English%29 %281%29.pdf" xr:uid="{EF4561C7-A080-4C58-9E5B-1D3E580D305F}"/>
    <hyperlink ref="Q308" r:id="rId486" xr:uid="{C63DFA96-2BC9-4125-AF59-D2B0784D1678}"/>
    <hyperlink ref="R308" r:id="rId487" display="https://www.epelectric.com/files/html/Rates/NM_2021 Tariffs/NM Rate No. 42 Expermental Electric Vehicle Charging Rate %28EEVC%29.pdf" xr:uid="{75D99171-D104-4FA5-9887-C06C8DB9A868}"/>
    <hyperlink ref="S308" r:id="rId488" display="https://afdc.energy.gov/laws/12871" xr:uid="{394A5ED7-8CDE-418C-9CDB-BEF1F3A12170}"/>
    <hyperlink ref="Q236" r:id="rId489" location=":~:text=The%20Washington%20State%20Department%20of%20Transportation%20%28WSDOT%29%20is,school%20districts%2C%20and%20state%20and%20local%20government%20offices." xr:uid="{B71F429F-959C-41C3-9F2E-6C598A9E5D96}"/>
    <hyperlink ref="R236" r:id="rId490" display="https://lawfilesext.leg.wa.gov/biennium/2021-22/Pdf/Bills/Senate Passed Legislature/5693-S.PL.pdf?q=20230403075149" xr:uid="{DE5FA6A2-A3B2-4C3E-AD12-B03B57E3C38F}"/>
    <hyperlink ref="R259" r:id="rId491" xr:uid="{ADF7E442-F14B-432D-84DC-10A33221841B}"/>
    <hyperlink ref="S259" r:id="rId492" xr:uid="{45A56352-7EEB-4954-80E2-C47517F91287}"/>
    <hyperlink ref="Q259" r:id="rId493" xr:uid="{141BCFC2-4C05-4787-A3AF-2332D127341A}"/>
    <hyperlink ref="Q237" r:id="rId494" xr:uid="{94399CB8-0B6C-4212-8CED-8F44EA448738}"/>
    <hyperlink ref="R237" r:id="rId495" display="https://afdc.energy.gov/laws/12899" xr:uid="{B4822528-85F0-4672-A1EF-31757E90F325}"/>
    <hyperlink ref="Q305" r:id="rId496" xr:uid="{A9251C41-0C3F-4934-A4B8-B00C43B58640}"/>
    <hyperlink ref="R305" r:id="rId497" location=":~:text=DLC%20offers%20a%20TOU%20rate%20to%20small-%20and,exceed%20a%20monthly%20metered%20demand%20of%20200%20megawatts." display="https://afdc.energy.gov/laws/12933 - :~:text=DLC%20offers%20a%20TOU%20rate%20to%20small-%20and,exceed%20a%20monthly%20metered%20demand%20of%20200%20megawatts." xr:uid="{D08B4D59-6682-4472-8615-4E73DB283377}"/>
    <hyperlink ref="Q205" r:id="rId498" xr:uid="{DBB739AD-4F1D-4177-A134-9EF5CC6177FA}"/>
    <hyperlink ref="R205" r:id="rId499" display="https://www.mississippipower.com/content/dam/mississippi-power/pdfs/residential/ev-rebates/3-23_MKT_Commercial EV rebate form.pdf" xr:uid="{377D27B0-A0E4-4DF7-BC8C-96535131E198}"/>
    <hyperlink ref="S205" r:id="rId500" location=":~:text=Mississippi%20Power%20offers%20commercial%20customers%20a%20rebate%20of,%241%2C000%20for%20the%20purchase%20of%20an%20electric%20forklift." display="https://afdc.energy.gov/laws/12937 - :~:text=Mississippi%20Power%20offers%20commercial%20customers%20a%20rebate%20of,%241%2C000%20for%20the%20purchase%20of%20an%20electric%20forklift." xr:uid="{6F2224BA-E0DF-48A5-8077-A1F42F6ACC7F}"/>
    <hyperlink ref="Q279" r:id="rId501" xr:uid="{7B7D35E0-41A3-47AD-A46D-5689CBBD67CF}"/>
    <hyperlink ref="R279" r:id="rId502" display="https://www.firstenergycorp.com/content/dam/customer/get-help/files/PEV/app-ev-charger-public.pdf" xr:uid="{36DD5F08-9349-4517-89D6-5E0034685238}"/>
    <hyperlink ref="S279" r:id="rId503" display="https://www.firstenergycorp.com/help/electric-vehicles/maryland-ev/maryland-ev/ev-faqs.html" xr:uid="{DD58FE07-9FD6-484D-A64D-1577FC3EF874}"/>
    <hyperlink ref="Q69" r:id="rId504" xr:uid="{0D09DEC6-42EA-4F1E-AA2E-8BD8DA3D2C62}"/>
    <hyperlink ref="Q238" r:id="rId505" display="https://advance.lexis.com/documentpage/?pdmfid=1000516&amp;crid=f5a93f13-9afe-480a-94bc-02707b98cdcc&amp;config=00JABhZDIzMTViZS04NjcxLTQ1MDItOTllOS03MDg0ZTQxYzU4ZTQKAFBvZENhdGFsb2f8inKxYiqNVSihJeNKRlUp&amp;pddocfullpath=%2fshared%2fdocument%2fstatutes-legislation%2furn%3acontentItem%3a65N7-MRV3-GXF6-83N3-00008-00&amp;pdcontentcomponentid=234190&amp;pdteaserkey=sr0&amp;pditab=allpods&amp;ecomp=8s65kkk&amp;earg=sr0&amp;prid=dff15f62-4316-415d-8a66-0a21371a27f5" xr:uid="{D978995D-18C3-4431-8681-F5ABC837CE5B}"/>
    <hyperlink ref="R238" r:id="rId506" location=":~:text=Local%20school%20boards%20are%20authorized%20to%20purchase%2C%20own%2C,of%20EVs%20and%20vehicle%20servicing%2C%20maintenance%2C%20and%20repair." display="https://afdc.energy.gov/laws/12903 - :~:text=Local%20school%20boards%20are%20authorized%20to%20purchase%2C%20own%2C,of%20EVs%20and%20vehicle%20servicing%2C%20maintenance%2C%20and%20repair." xr:uid="{26BAA8ED-DAD4-4ABF-B031-10D43F5490B5}"/>
    <hyperlink ref="Q239" r:id="rId507" xr:uid="{1D452A87-56EE-46C5-B331-916D249AB097}"/>
    <hyperlink ref="Q241" r:id="rId508" xr:uid="{B8487CAF-9C27-45D6-9964-F66372789C68}"/>
    <hyperlink ref="R241" r:id="rId509" display="https://afdc.energy.gov/laws/12909" xr:uid="{186A410E-25A5-486B-B69F-4312E2A8A5E3}"/>
    <hyperlink ref="Q242" r:id="rId510" xr:uid="{BB7B4F68-3539-41CE-9447-37A605EF4E61}"/>
    <hyperlink ref="Q72" r:id="rId511" location="eligibility-requirements-section" xr:uid="{4AD7148A-56DF-444A-B28C-9CC075910641}"/>
    <hyperlink ref="Q63" r:id="rId512" xr:uid="{BD091378-C341-448C-BB23-9514BAF8A34C}"/>
    <hyperlink ref="S258" r:id="rId513" xr:uid="{D0EFA397-E44A-473B-BF24-2157B13A0090}"/>
    <hyperlink ref="R258" r:id="rId514" xr:uid="{C50BEB8E-42AC-40D4-98F7-674839EEEA51}"/>
    <hyperlink ref="Q258" r:id="rId515" xr:uid="{1E44B7C3-C15B-42AC-BABD-D45C622284BA}"/>
    <hyperlink ref="Q73" r:id="rId516" location="undefined" xr:uid="{0BF0F242-ED44-4E4D-8D78-CEC2C54F9092}"/>
    <hyperlink ref="Q265" r:id="rId517" xr:uid="{4E91FCED-8CBF-447A-8521-CD70B8FD7ECF}"/>
    <hyperlink ref="Q264" r:id="rId518" xr:uid="{87BDA5EA-4836-4B98-8A0B-ADBB30D142A4}"/>
    <hyperlink ref="Q266" r:id="rId519" xr:uid="{970BADD6-BC1D-4888-B225-18DDAE69E569}"/>
    <hyperlink ref="R266" r:id="rId520" xr:uid="{E827053A-C64C-4AFE-B815-6238D796AF37}"/>
    <hyperlink ref="Q267" r:id="rId521" xr:uid="{F35CFAB4-473E-46AA-A155-CF99A23B0141}"/>
    <hyperlink ref="Q139" r:id="rId522" xr:uid="{56E154F7-5CFE-4303-A5EA-387D3D5AA32C}"/>
    <hyperlink ref="S139" r:id="rId523" xr:uid="{FBBDD2D5-9A9F-4402-867E-9C5139ABC562}"/>
    <hyperlink ref="R139" r:id="rId524" xr:uid="{6992CA6B-5EB7-46F7-8961-142B1804EBBB}"/>
    <hyperlink ref="Q269" r:id="rId525" xr:uid="{776772CC-5C7A-4D1A-8101-C028BDFDB2FB}"/>
    <hyperlink ref="R269" r:id="rId526" xr:uid="{90AFE44D-EA4D-4069-B528-6BBCB73D334C}"/>
    <hyperlink ref="Q263" r:id="rId527" xr:uid="{F06791F8-23E6-43EF-B7B4-676EFD1A9E98}"/>
    <hyperlink ref="Q172" r:id="rId528" xr:uid="{74450BC9-CC60-4248-88BB-C293CC6B20B7}"/>
    <hyperlink ref="Q136" r:id="rId529" xr:uid="{5E9C53B5-4227-4C6C-A532-4A1CF1EB8626}"/>
    <hyperlink ref="Q311" r:id="rId530" location="Residential" xr:uid="{BADB8443-1032-491F-AB60-01926B4715AD}"/>
    <hyperlink ref="Q274" r:id="rId531" location=":~:text=Zero%20Emission%20Vehicle%20(ZEV)%20Rebate,%2Downed%20light%2Dduty%20ZEVs" xr:uid="{70451ABB-6A7A-420B-BD63-B09BC1EC6C70}"/>
    <hyperlink ref="R274" r:id="rId532" xr:uid="{D37D182A-6CE0-4909-B602-B459EB465419}"/>
    <hyperlink ref="Q222" r:id="rId533" xr:uid="{4496DB70-5B1B-4048-B19A-C634E4E469CF}"/>
    <hyperlink ref="S274" r:id="rId534" xr:uid="{D68A9C20-40DC-47F6-9CDC-8043046FC339}"/>
    <hyperlink ref="Q82" r:id="rId535" xr:uid="{5242B82E-95CD-46F5-AEE8-463797D58D37}"/>
    <hyperlink ref="Q194" r:id="rId536" xr:uid="{7B1D51BD-A32C-4C0F-B143-9799C7162E4A}"/>
    <hyperlink ref="R194" r:id="rId537" xr:uid="{89C02E3C-3D40-45CF-8289-1346C4686B9C}"/>
    <hyperlink ref="Q295" r:id="rId538" xr:uid="{11C099AA-1187-47FF-8381-4520843D0C22}"/>
    <hyperlink ref="Q124" r:id="rId539" xr:uid="{D5668CAA-B1EE-46C9-83B1-579042527182}"/>
    <hyperlink ref="Q246" r:id="rId540" xr:uid="{71C19D5C-C787-4BC0-98A9-1942857CD2E8}"/>
    <hyperlink ref="S237" r:id="rId541" display="https://epa.illinois.gov/content/dam/soi/en/web/epa/topics/ceja/documents/102-0662.pdf" xr:uid="{F3F19804-918A-4ED1-ABFA-955CFC8C5796}"/>
    <hyperlink ref="Q130" r:id="rId542" xr:uid="{4D72F8AA-2745-451F-9CA5-52B9692F8C46}"/>
    <hyperlink ref="Q68" r:id="rId543" xr:uid="{DA8890DB-B5DD-40CF-A5D3-96D3AE4BE719}"/>
    <hyperlink ref="R68" r:id="rId544" display="https://view.officeapps.live.com/op/view.aspx?src=https%3A%2F%2Fwww.rockymountainpower.net%2Fcontent%2Fdam%2Fpcorp%2Fdocuments%2Fen%2Frockymountainpower%2Fsavings-energy-choices%2Felectric-vehicles%2FEV_Make_Ready_Application.docx&amp;wdOrigin=BROWSELINK" xr:uid="{710B56D5-4D2B-4019-BF13-3B4B94F50CD8}"/>
    <hyperlink ref="S68" r:id="rId545" display="https://afdc.energy.gov/laws/12852" xr:uid="{B215D2DB-7487-46BD-A87B-28A4AFC118B5}"/>
    <hyperlink ref="Q284" r:id="rId546" xr:uid="{E6E475CC-D960-4287-9E8C-75308E24E126}"/>
    <hyperlink ref="Q221" r:id="rId547" xr:uid="{04CF3047-DD2F-44E7-A5B8-2665DD89E009}"/>
    <hyperlink ref="S221" r:id="rId548" xr:uid="{C42C4DB7-E4F0-4C8A-A0FC-4CD19026C117}"/>
    <hyperlink ref="R221" r:id="rId549" xr:uid="{69BEB9F6-CBBF-41F8-A850-05966CC219D0}"/>
    <hyperlink ref="Q134" r:id="rId550" xr:uid="{DD3CF561-EF64-4E3B-B1ED-FE996E729B85}"/>
    <hyperlink ref="R134" r:id="rId551" xr:uid="{43A2DE94-8C12-4F3C-917F-4666F51300BC}"/>
    <hyperlink ref="S134" r:id="rId552" xr:uid="{0F36DDDE-9DC8-483D-ADE3-F08CE3F42CB2}"/>
    <hyperlink ref="R150" r:id="rId553" xr:uid="{448064F7-558B-47D1-8589-5A7FC1B8CCE5}"/>
    <hyperlink ref="Q150" r:id="rId554" xr:uid="{DB6C6812-0F26-49E0-BFBE-9FBC287E6714}"/>
    <hyperlink ref="Q224" r:id="rId555" xr:uid="{0483FBD3-BEE2-4ACD-A1A1-9896E30CCE51}"/>
    <hyperlink ref="R224" r:id="rId556" xr:uid="{CEFAD2F1-74D5-4A80-8BF7-33AD4613B5B4}"/>
    <hyperlink ref="S224" r:id="rId557" xr:uid="{689787C5-B3B7-4E06-AB6B-39DB836A13EF}"/>
    <hyperlink ref="R225" r:id="rId558" xr:uid="{22D566C4-7855-4504-A3AB-4B1574719E8E}"/>
    <hyperlink ref="Q225" r:id="rId559" xr:uid="{A60F8479-EDE1-436A-96BE-1BB00299B712}"/>
    <hyperlink ref="S225" r:id="rId560" xr:uid="{801CC895-645F-4C20-B322-4EAF1EE5CF98}"/>
    <hyperlink ref="T225" r:id="rId561" xr:uid="{419F808A-21F0-4EF8-A493-17E73A09CAD5}"/>
    <hyperlink ref="Q175" r:id="rId562" xr:uid="{CA9765CE-5FDD-42EF-B02A-5F04BB7EC4B6}"/>
    <hyperlink ref="Q257" r:id="rId563" xr:uid="{EC3AB6EC-6588-485A-9723-8B1E92A209E5}"/>
    <hyperlink ref="R257" r:id="rId564" location=":~:text=Indiana%20Michigan%20Power%20offers%20funding%20to%20school%20and,the%20purchase%20and%20installation%20of%20associated%20charging%20infrastructure" xr:uid="{5F3D0501-7587-4670-AEFD-077BFA938780}"/>
    <hyperlink ref="Q313" r:id="rId565" xr:uid="{968CCA52-7C20-4BC0-A03A-6BD37E1BE4BE}"/>
    <hyperlink ref="S313" r:id="rId566" xr:uid="{E49ACA65-15E0-4551-BDD8-04790321164E}"/>
    <hyperlink ref="R313" r:id="rId567" xr:uid="{0EF6AEEF-0798-45B3-8191-19F4381A6945}"/>
    <hyperlink ref="S298" r:id="rId568" xr:uid="{627B60AB-830B-4B01-998F-A5A5540E2EDE}"/>
    <hyperlink ref="R298" r:id="rId569" xr:uid="{5E8FF290-52D3-4845-97E4-5CD34E2DC356}"/>
    <hyperlink ref="Q298" r:id="rId570" location=":~:text=Businesses%20are%20eligible%20to%20receive%20tax%20credits%20for,natural%20gas%2C%20propane%2C%20hydrogen%2C%20dimethyl%20ether%2C%20and%20electricity" xr:uid="{D9E504F5-DFB4-4F7F-8DAD-73B157ADB0BA}"/>
    <hyperlink ref="Q299" r:id="rId571" xr:uid="{64F78504-8442-4CAE-A8C7-C70A740E40CC}"/>
    <hyperlink ref="R299" r:id="rId572" xr:uid="{2583A582-E2B0-4F1B-B543-F862F2AD64CE}"/>
    <hyperlink ref="Q300" r:id="rId573" xr:uid="{B69F07BE-6B54-4A19-9319-D8336D18FCFB}"/>
    <hyperlink ref="R195" r:id="rId574" display="https://www.blackhillsenergy.com/sites/blackhillsenergy.com/files/sd_wy_commercial_ev_rebate.pdf" xr:uid="{B465BB7E-928C-45DE-BA5F-51DC1071BEC2}"/>
    <hyperlink ref="S194" r:id="rId575" display="https://www.blackhillsenergy.com/sites/blackhillsenergy.com/files/sd_wy_commercial_ev_rebate.pdf" xr:uid="{2CE77846-73F9-4B15-A98E-746CD4EB9F21}"/>
    <hyperlink ref="S300" r:id="rId576" xr:uid="{300D5A4F-7161-4505-95DD-B1C8603C2D58}"/>
    <hyperlink ref="R300" r:id="rId577" xr:uid="{E59037E9-155E-44EA-AEB5-1545661814CA}"/>
    <hyperlink ref="Q301" r:id="rId578" xr:uid="{4FFF5A24-188A-4F0A-812F-471708FE24F4}"/>
    <hyperlink ref="Q132" r:id="rId579" xr:uid="{7A87BD98-E3A2-4E65-9D4E-504E8BE047E6}"/>
    <hyperlink ref="Q291" r:id="rId580" xr:uid="{D1A00B5A-C7D1-49A9-AD18-06ECD307FE7C}"/>
    <hyperlink ref="R132" r:id="rId581" xr:uid="{3509CEB3-ACCE-452F-9A5E-9714194B6701}"/>
    <hyperlink ref="Q303" r:id="rId582" xr:uid="{8F86F722-324C-4CF9-824D-05079D29E58A}"/>
    <hyperlink ref="R303" r:id="rId583" xr:uid="{8D60C6BB-BEEA-4CD4-96AB-E78DA31856D3}"/>
    <hyperlink ref="S303" r:id="rId584" xr:uid="{EFD5BD2B-1DC2-4259-B390-E3BF38F49B3E}"/>
    <hyperlink ref="Q304" r:id="rId585" xr:uid="{12DFD25B-6027-4550-AA02-45349FA4E98A}"/>
    <hyperlink ref="S93" r:id="rId586" xr:uid="{BD2A0582-2581-4FA8-8FD5-B257340ACCDD}"/>
    <hyperlink ref="R93" r:id="rId587" xr:uid="{7BADD99F-ECB4-441C-B11B-9BC72B0E58C8}"/>
    <hyperlink ref="Q93" r:id="rId588" xr:uid="{25F30466-AA17-4581-8F28-BD9B33607E36}"/>
    <hyperlink ref="Q293" r:id="rId589" xr:uid="{659B1264-E880-4680-AA60-127B3A6C71FF}"/>
    <hyperlink ref="Q260" r:id="rId590" xr:uid="{B9E91ECA-F02B-4124-89D9-54EB60C83861}"/>
    <hyperlink ref="Q102" r:id="rId591" xr:uid="{86E761AA-2E7D-4A1A-8ECB-6C47BE1CA430}"/>
    <hyperlink ref="Q312" r:id="rId592" xr:uid="{AF5FEAFB-10BC-488A-87C3-97F628AAEE36}"/>
    <hyperlink ref="R287" r:id="rId593" xr:uid="{A92D5EDC-E41B-44E6-9CFD-7555A433F350}"/>
    <hyperlink ref="R289" r:id="rId594" xr:uid="{73DE23C5-C893-4D29-950A-A6663D723769}"/>
    <hyperlink ref="Q289" r:id="rId595" xr:uid="{DF610112-CD69-42D1-81F0-A6CD16045CC0}"/>
    <hyperlink ref="Q57" r:id="rId596" xr:uid="{66594290-2795-4E72-AB7A-9E1DA6CBB127}"/>
    <hyperlink ref="Q91" r:id="rId597" xr:uid="{0D637CE6-9666-41F2-9418-616F2CA06536}"/>
    <hyperlink ref="Q88" r:id="rId598" xr:uid="{54B6C727-1F21-4B31-8F7F-60A08B5F81F7}"/>
    <hyperlink ref="Q66" r:id="rId599" xr:uid="{2B5F9165-FF24-4257-A24E-8A3AA7286E38}"/>
    <hyperlink ref="Q83" r:id="rId600" xr:uid="{8F17FCA8-F3E1-4935-95C6-EA29E8C22257}"/>
    <hyperlink ref="R88" r:id="rId601" xr:uid="{E301A8A6-67E2-4356-88BD-7E1DCC8AD893}"/>
    <hyperlink ref="R83" r:id="rId602" xr:uid="{19C8606B-3AD7-4677-888E-1A9C1B54274D}"/>
    <hyperlink ref="Q262" r:id="rId603" xr:uid="{A679A3CE-C51E-4068-B657-85F78F11308C}"/>
    <hyperlink ref="R286" r:id="rId604" xr:uid="{05B9044A-E7E6-4851-BBE3-8125F85A19B2}"/>
    <hyperlink ref="Q286" r:id="rId605" xr:uid="{7E24B8B4-6D91-490E-BBD9-0372413E6CFB}"/>
    <hyperlink ref="Q250" r:id="rId606" xr:uid="{F3356642-9A83-4CF5-B728-D976DC3F87FD}"/>
    <hyperlink ref="R250" r:id="rId607" display="https://afdc.energy.gov/laws/12949" xr:uid="{49B74AC1-55E6-4BBC-A2CA-98BA43AAF25F}"/>
    <hyperlink ref="Q309" r:id="rId608" xr:uid="{8B0C075F-8143-49D4-980C-D014680D0A5A}"/>
    <hyperlink ref="R309" r:id="rId609" display="https://www.xcelenergy.com/staticfiles/xe-responsive/Marketing/NM-Time-of-use-rate-FAQ.pdf" xr:uid="{48EB0FFC-6453-44F5-85EF-095480081AAE}"/>
    <hyperlink ref="S252" r:id="rId610" display="https://afdc.energy.gov/laws/12971" xr:uid="{1E4DCB19-D3D9-4E19-B66F-A747DBA011F2}"/>
    <hyperlink ref="R252" r:id="rId611" display="https://deq.nd.gov/publications/AQ/Planning/VW/VWMitigationPlanv1.1.pdf" xr:uid="{E4AFACBC-AA6C-4088-B9C3-FEAEDA20D291}"/>
    <hyperlink ref="Q252" r:id="rId612" xr:uid="{61C23551-07BB-4373-B1A4-E0A901568567}"/>
    <hyperlink ref="R254" r:id="rId613" display="https://afdc.energy.gov/laws/12993" xr:uid="{F3DED6E8-A8C5-41CF-98AD-425602DC426A}"/>
    <hyperlink ref="R249" r:id="rId614" display="https://afdc.energy.gov/laws/13004" xr:uid="{4DD27820-049C-419F-8EC3-5EF37568D814}"/>
    <hyperlink ref="R256" r:id="rId615" display="https://afdc.energy.gov/laws/13005" xr:uid="{895437E7-85F2-4887-A43A-CE17A7470880}"/>
    <hyperlink ref="S266" r:id="rId616" location=":~:text=The%20tax%20credit%20amount%20is%20equal%20to%20the,compared%20to%20an%20equivalent%20internal%20combustion%20engine%20vehicle" display="https://afdc.energy.gov/laws/13039 - :~:text=The%20tax%20credit%20amount%20is%20equal%20to%20the,compared%20to%20an%20equivalent%20internal%20combustion%20engine%20vehicle" xr:uid="{1EB5874C-B64A-4565-B323-A32F5E4CC36C}"/>
    <hyperlink ref="R172" r:id="rId617" display="https://www.siliconvalleypower.com/home/showpublisheddocument/62861/636846079321770000" xr:uid="{E38FC1A7-2510-4B1F-9738-F399677C1DA0}"/>
    <hyperlink ref="R311" r:id="rId618" display="C:\Users\MariaAlejandra.Achur\Downloads\sd1_SchoolDiscountRider.pdf" xr:uid="{E881104E-C2FD-48E9-9A86-E103148D941E}"/>
    <hyperlink ref="R284" r:id="rId619" display="https://www.nyseg.com/smartenergy/electricvehicles/ev-fleet-assessment-program" xr:uid="{2CEBCCA8-3380-4A7E-8DBB-E0BF6B06B310}"/>
    <hyperlink ref="R295" r:id="rId620" display="https://www.blackhillsenergy.com/sites/blackhillsenergy.com/files/2022_time_of_day_rates_fact_sheet.pdf" xr:uid="{27E882F1-AF12-45B6-BA70-FD86628F9CDA}"/>
    <hyperlink ref="R57" r:id="rId621" display="https://afdc.energy.gov/laws/13127" xr:uid="{EECEC202-1C7D-4766-B878-8C11E7DFAC56}"/>
    <hyperlink ref="R130" r:id="rId622" display="https://www.alabamapower.com/content/dam/alabama-power/pdfs-docs/business/Make-Ready-Terms-and-Conditions.pdf" xr:uid="{E316688D-C76D-4A23-A781-398806E9C939}"/>
    <hyperlink ref="R92" r:id="rId623" xr:uid="{9EC8BF5C-7424-4B6A-8D8B-ADE8A3412C52}"/>
    <hyperlink ref="S92" r:id="rId624" display="https://www.duke-energy.com/energy-education/electric-vehicles/business/contact-us?_gl=1*1sejpbx*_ga*NDkyMTYxOTIuMTY3NjkyMDEyNg..*_ga_HB58MJRNTY*MTY3Njk4ODg2Mi44LjEuMTY3Njk4OTA4OC4wLjAuMA..&amp;_ga=2.250806406.1441956738.1676920127-49216192.1676920126" xr:uid="{EEBBF701-B3BB-4017-809F-043EBACC6B96}"/>
    <hyperlink ref="Q92" r:id="rId625" xr:uid="{0E7F1B2C-1E9B-4A49-A2B2-028B87FEAA8A}"/>
    <hyperlink ref="R86" r:id="rId626" display="https://www.duke-energy.com/energy-education/electric-vehicles/business/contact-us?_gl=1*1sejpbx*_ga*NDkyMTYxOTIuMTY3NjkyMDEyNg..*_ga_HB58MJRNTY*MTY3Njk4ODg2Mi44LjEuMTY3Njk4OTA4OC4wLjAuMA..&amp;_ga=2.250806406.1441956738.1676920127-49216192.1676920126" xr:uid="{D4D9C346-C6EC-4389-A251-D6A5A68F4719}"/>
    <hyperlink ref="Q86" r:id="rId627" xr:uid="{702ACF8E-371C-4AF7-9369-DBCF3C0907DA}"/>
    <hyperlink ref="R61" r:id="rId628" display="https://emobility.entergy.com/assets/images/homepage/EV Charging Service Guide.pdf" xr:uid="{E72C2D83-4E9E-4774-9EF7-A697816787AA}"/>
    <hyperlink ref="S180" r:id="rId629" display="https://afdc.energy.gov/laws/11994" xr:uid="{39A41701-FFD9-46AA-8D15-637B46622548}"/>
    <hyperlink ref="Q126" r:id="rId630" xr:uid="{73A7C6E0-94CD-49DC-BD05-6E428E4B148E}"/>
    <hyperlink ref="R126" r:id="rId631" display="https://afdc.energy.gov/laws/12594" xr:uid="{409B97A5-BA52-4FAA-89CE-5A750FB9F472}"/>
    <hyperlink ref="S289" r:id="rId632" display="https://afdc.energy.gov/laws/13145" xr:uid="{265D0848-E8A3-4A3C-94CC-F9556C7217FD}"/>
    <hyperlink ref="Q112" r:id="rId633" xr:uid="{6C56BD77-8681-4D0C-B3E4-84D2E9247788}"/>
    <hyperlink ref="R307" r:id="rId634" display="https://afdc.energy.gov/laws/12735" xr:uid="{FCE3D6F1-958B-42D9-A1BA-2620D33873A2}"/>
    <hyperlink ref="Q307" r:id="rId635" xr:uid="{692154E1-3B63-471B-A43A-E40554F5CFF5}"/>
    <hyperlink ref="Q314" r:id="rId636" xr:uid="{C019082D-4244-4B8D-BDD4-F8F7ACCCC7AC}"/>
    <hyperlink ref="R314" r:id="rId637" display="https://www.energy.gov/sites/default/files/2022-12/School-FOA-Webinar-11-2022.pdf" xr:uid="{3BEE7168-5317-43F5-842F-FEEDC25E38B8}"/>
    <hyperlink ref="S314" r:id="rId638" display="https://www.energy.gov/scep/grants-energy-improvements-public-school-facilities" xr:uid="{139B91D4-6E82-437E-A981-E919183BFFEA}"/>
    <hyperlink ref="Q315" r:id="rId639" location="FoaId06985843-f32c-494e-880a-cb5db6d787a4" xr:uid="{7FA46F8F-1993-47A5-AC29-2C0487476BB5}"/>
    <hyperlink ref="R315" r:id="rId640" display="https://www.energy.gov/sites/default/files/2022-12/School-FOA-Webinar-11-2022.pdf" xr:uid="{6E9EA04B-B3F0-41C9-B3BA-FDF4C57E87FA}"/>
    <hyperlink ref="S315" r:id="rId641" display="https://www.energy.gov/scep/grants-energy-improvements-public-school-facilities" xr:uid="{8FC2BE44-FDE5-4F63-AE64-E7F636EA93AD}"/>
    <hyperlink ref="Q288" r:id="rId642" xr:uid="{D7D54AF9-8041-4D23-9887-72C5ED00F372}"/>
    <hyperlink ref="R288" r:id="rId643" display="https://files.dep.state.pa.us/Air/Volkswagen/MHDZEV_ProgramGuidelines.pdf" xr:uid="{1DAA62E9-2198-4217-B54E-BB88AB5FBE57}"/>
    <hyperlink ref="S288" r:id="rId644" display="https://files.dep.state.pa.us/Air/Volkswagen/FinalBeneficiaryMitigationPlan5-4-18.pdf" xr:uid="{09F9C45E-6F66-486C-BC5F-4D12C75D0F2E}"/>
    <hyperlink ref="T288" r:id="rId645" display="https://afdc.energy.gov/laws/13135" xr:uid="{D6B1023E-13CC-4F2F-AEE0-B453868D9694}"/>
    <hyperlink ref="Q287" r:id="rId646" xr:uid="{4083D5E5-BA15-4DD1-987B-62B0FCDF34BE}"/>
    <hyperlink ref="S287" r:id="rId647" xr:uid="{CDBCE7BA-585B-4698-B915-829D481EFC3C}"/>
    <hyperlink ref="Q52" r:id="rId648" xr:uid="{59931F82-97EA-4D6A-B710-8E669DBF1E2D}"/>
    <hyperlink ref="R52" r:id="rId649" xr:uid="{8E78FB8A-D764-4F29-9359-1493FA280BD0}"/>
    <hyperlink ref="R48" r:id="rId650" xr:uid="{B1F954FA-F6F4-4EEA-AD6C-67D7D9CAA015}"/>
    <hyperlink ref="Q232" r:id="rId651" xr:uid="{281E55CD-6FDB-4C2A-8ED0-DC4CA7FE2B27}"/>
    <hyperlink ref="R232" r:id="rId652" display="https://afdc.energy.gov/laws/12858" xr:uid="{34E5B1A6-A5E0-444E-804F-6FF440C1C983}"/>
    <hyperlink ref="Q306" r:id="rId653" location=":~:text=All%20EV%20charging%20stations%20funded%20or%20authorized%20by,an%20Electric%20Vehicle%20Infrastructure%20Training%20Program%20%28EVITP%29%20certification." xr:uid="{C07D189D-F71F-4CF7-9B0F-137C28ECCF36}"/>
    <hyperlink ref="R280" r:id="rId654" location=":~:text=Southern%20Maryland%20Electric%20Cooperative%20%28SMECO%29%20offers%20to%20install,will%20be%20reviewed%20on%20a%20first-come%2C%20first-served%20basis." display="https://afdc.energy.gov/laws/12943 - :~:text=Southern%20Maryland%20Electric%20Cooperative%20%28SMECO%29%20offers%20to%20install,will%20be%20reviewed%20on%20a%20first-come%2C%20first-served%20basis." xr:uid="{AC395864-CD73-4E83-83FE-573D18C57E1B}"/>
    <hyperlink ref="Q280" r:id="rId655" xr:uid="{21B416EC-7015-40B8-98D3-3DC62475EA7E}"/>
    <hyperlink ref="R90" r:id="rId656" xr:uid="{731F9658-AD0E-4119-B9A8-8275A2104F39}"/>
    <hyperlink ref="Q316" r:id="rId657" xr:uid="{13BE23DB-3FE8-44B6-A4FE-6A4A02073C3B}"/>
    <hyperlink ref="R316" r:id="rId658" display="https://aforarizona.org/wp-content/uploads/2021/08/AZ-Transportation-Modernization-Grants-Snapshot.pdf" xr:uid="{B1226788-7541-41DE-86CB-7E65167BB3D8}"/>
    <hyperlink ref="Q317" r:id="rId659" xr:uid="{D5B6E5EC-2708-4363-91A7-EC5AF52DFD34}"/>
    <hyperlink ref="R317" r:id="rId660" display="https://www.epa.gov/grants/2022-targeted-airshed-grant-program-closed-announcement-fy-22" xr:uid="{214DB4E5-1BB0-4E9F-929F-41B8E3A784EC}"/>
    <hyperlink ref="R318" r:id="rId661" display="https://ww2.arb.ca.gov/sites/default/files/2023-03/FINALCAG RFA 2022 Extended 031723.pdf" xr:uid="{10A8BAA6-32FE-4DD3-91A8-0EDD03070EF3}"/>
    <hyperlink ref="Q318" r:id="rId662" xr:uid="{774F6A87-6F1A-4E8E-9A9E-D9013B7B9344}"/>
    <hyperlink ref="Q319" r:id="rId663" xr:uid="{71E9655F-6DFF-4823-B04A-463A629603E7}"/>
    <hyperlink ref="Q320" r:id="rId664" xr:uid="{DA2702AF-F17D-4B29-AD00-49B444AA0230}"/>
    <hyperlink ref="R320" r:id="rId665" display="https://ww2.arb.ca.gov/sites/default/files/2020-10/cap_incentives_2019_guidelines_final_rev_10_14_2020_0.pdf" xr:uid="{3EDAA3CE-D2C3-48ED-9FFD-6068770639A3}"/>
    <hyperlink ref="Q321" r:id="rId666" xr:uid="{45D787FB-C981-4D99-9202-52EFE53C350B}"/>
    <hyperlink ref="R321" r:id="rId667" display="https://cleanmobilityoptions.org/wp-content/uploads/2022/08/CMO-Implementation-Manual-Updated-6-27-22-FINAL.pdf" xr:uid="{0BD7468E-B881-4686-8513-852A8B717EDE}"/>
    <hyperlink ref="Q322" r:id="rId668" xr:uid="{92C5E89C-2D27-41CA-B346-E14553EF46A0}"/>
    <hyperlink ref="R322" r:id="rId669" display="http://www.aqmd.gov/docs/default-source/aqmd-forms/moyer/pa2023-04-carl-moyer-program-announcement.pdf?sfvrsn=6" xr:uid="{AE396BEA-3FF8-403C-9676-4889DBCEE8C2}"/>
    <hyperlink ref="Q323" r:id="rId670" xr:uid="{07B58738-A2EE-41D2-AD9B-A462D818076E}"/>
    <hyperlink ref="R323" r:id="rId671" display="https://ww2.valleyair.org/media/leejwuln/guidelines.pdf" xr:uid="{453DC001-148B-46C9-886E-AA7F35AB511B}"/>
    <hyperlink ref="Q324" r:id="rId672" xr:uid="{9A6BAD32-7C55-4CA9-ABAB-D7D25ED42089}"/>
    <hyperlink ref="R325" r:id="rId673" location="FoaId90cf93a3-9947-4d2e-b1fb-f98d7b30cdab" display="https://oced-exchange.energy.gov/Default.aspx - FoaId90cf93a3-9947-4d2e-b1fb-f98d7b30cdab" xr:uid="{770C38B7-9BA9-483F-842A-A8A78B801186}"/>
    <hyperlink ref="Q325" r:id="rId674" location=":~:text=The%20Energy%20Improvements%20in%20Rural,and%20environmental%20protection%20from%20adverse" xr:uid="{43A3D7BA-4178-4FDA-85C7-B65420187F51}"/>
    <hyperlink ref="Q326" r:id="rId675" xr:uid="{C73FF6E2-32EF-4818-8037-66C60F0DDF90}"/>
    <hyperlink ref="Q2" r:id="rId676" xr:uid="{A52EF834-E6BA-406B-8E59-30F2D6EB8159}"/>
    <hyperlink ref="R76" r:id="rId677" xr:uid="{9FADE8D9-417B-4E09-BEF5-2EC3C5DF2D2F}"/>
    <hyperlink ref="S143" r:id="rId678" xr:uid="{EE490F39-CCDC-4222-8703-576B6A5DF942}"/>
    <hyperlink ref="Q195" r:id="rId679" xr:uid="{F69D8C90-6955-47E0-97E4-AB479AA5C1FD}"/>
    <hyperlink ref="Q240" r:id="rId680" xr:uid="{108EBC54-4A76-4EC0-89EE-ACF73F23F181}"/>
    <hyperlink ref="Q248" r:id="rId681" xr:uid="{1EAA2DBA-9B0E-484D-8D1D-2EA733DCE7E4}"/>
    <hyperlink ref="Q261" r:id="rId682" xr:uid="{B3AB53CF-8DD0-4AE6-92A1-967151AAAD91}"/>
    <hyperlink ref="R327" r:id="rId683" xr:uid="{F75743C0-D645-42AF-8E1D-6D0C6FF8EF01}"/>
    <hyperlink ref="Q327" r:id="rId684" location="vehicle" xr:uid="{806902F3-D7EF-440F-BDC6-546E9B28CF2A}"/>
    <hyperlink ref="Q208" r:id="rId685" xr:uid="{57B75FE4-BA05-4B06-9EA0-7AD9FCD3D18F}"/>
    <hyperlink ref="R223" r:id="rId686" location=":~:text=Alternative%20Fueling%20Infrastructure%20Tax%20Credit%20An%20income%20tax,85%25%20or%20more%20natural%20gas%2C%20propane%2C%20or%20hydrogen" xr:uid="{707243B6-CF73-4576-BA97-9F68F9C77B3C}"/>
    <hyperlink ref="Q223" r:id="rId687" xr:uid="{F75ED6FD-5668-4007-A78B-3FBE0DD3C7D5}"/>
    <hyperlink ref="R227" r:id="rId688" xr:uid="{5E55701B-FBC9-4B37-9012-F8F2CA7DB35E}"/>
    <hyperlink ref="R273" r:id="rId689" location="Business" display="https://www.aps.com/en/Utility/Regulatory-and-Legal/Rates-Schedules-and-Adjustors - Business" xr:uid="{14F9F28B-2969-49F4-9566-DD0B7A1EA30F}"/>
    <hyperlink ref="Q328" r:id="rId690" location=":~:text=The%20Tribal%20Energy%20Loan%20Guarantee%20Program%20%28TELGP%29%20is,to%20tribes%20through%20energy%20development%20projects%20and%20activities" xr:uid="{A152B2DA-ED81-4547-BC5A-DA1ED77218A4}"/>
    <hyperlink ref="R111" r:id="rId691" xr:uid="{B8B1A791-5F5E-4A6F-A2DE-D3E74E4BFD3F}"/>
    <hyperlink ref="R117" r:id="rId692" display="https://dnr.mo.gov/air/what-were-doing/volkswagen-trust-funds/school-buses" xr:uid="{E5294271-5E61-4021-AE61-4E3714CC2E15}"/>
    <hyperlink ref="R144" r:id="rId693" xr:uid="{375082D6-B1EC-4372-ADD3-20E345DB542A}"/>
    <hyperlink ref="R81" r:id="rId694" xr:uid="{F258346C-1ACF-46B5-95BA-D860FCBB781F}"/>
    <hyperlink ref="Q329" r:id="rId695" xr:uid="{DFE5775A-AA6C-42A9-B1ED-13D5E1D304CB}"/>
    <hyperlink ref="R329" r:id="rId696" xr:uid="{B881983B-E9EC-4D13-BACC-12F238280E43}"/>
    <hyperlink ref="S283" r:id="rId697" xr:uid="{8409813A-3846-495F-BA4E-F27E9A8DD9C6}"/>
    <hyperlink ref="Q330" r:id="rId698" xr:uid="{97A09BBD-1C91-47DC-BA98-495FFBBC580E}"/>
    <hyperlink ref="Q331" r:id="rId699" xr:uid="{F67D617C-7DBD-43C1-98BE-CECFDF6565A0}"/>
    <hyperlink ref="Q332" r:id="rId700" xr:uid="{ADB88FEC-A17F-4396-8DC0-9E3818A010B4}"/>
    <hyperlink ref="Q283" r:id="rId701" location="ev" xr:uid="{DFD0D306-2A0D-48F0-90B2-FB4C7D710AA6}"/>
    <hyperlink ref="Q333" r:id="rId702" xr:uid="{F4FDBC8B-9D79-4C4B-863A-98A2D68A8D3D}"/>
  </hyperlinks>
  <pageMargins left="0.7" right="0.7" top="0.75" bottom="0.75" header="0.3" footer="0.3"/>
  <pageSetup orientation="portrait" r:id="rId703"/>
  <legacyDrawing r:id="rId704"/>
  <extLst>
    <ext xmlns:x14="http://schemas.microsoft.com/office/spreadsheetml/2009/9/main" uri="{CCE6A557-97BC-4b89-ADB6-D9C93CAAB3DF}">
      <x14:dataValidations xmlns:xm="http://schemas.microsoft.com/office/excel/2006/main" count="23">
        <x14:dataValidation type="list" allowBlank="1" showInputMessage="1" showErrorMessage="1" xr:uid="{C6A65085-924A-40FF-A07D-374768097B38}">
          <x14:formula1>
            <xm:f>'Definitions &amp; Lists'!$I$3:$I$7</xm:f>
          </x14:formula1>
          <xm:sqref>H43 H53 H84:H90 H168:H170 H160 H29 H75:H78 H64 H55 H45 H17:H18 H9:H12 H6 H14:H15 H20:H21 H24:H26 H39:H40 H67:H73 H225 H92:H96</xm:sqref>
        </x14:dataValidation>
        <x14:dataValidation type="list" allowBlank="1" showInputMessage="1" showErrorMessage="1" xr:uid="{8ED8EA51-2527-4CD9-9AC5-3E08EDCBF94B}">
          <x14:formula1>
            <xm:f>'Definitions &amp; Lists'!$P$3:$P$6</xm:f>
          </x14:formula1>
          <xm:sqref>O25:O339 O16 O19 O22:O23 O8:O14 O4:O6</xm:sqref>
        </x14:dataValidation>
        <x14:dataValidation type="list" allowBlank="1" showInputMessage="1" showErrorMessage="1" xr:uid="{DBC8D7FA-E353-4952-A5E3-5EF64FEF0877}">
          <x14:formula1>
            <xm:f>'Definitions &amp; Lists'!$I$3:$I$8</xm:f>
          </x14:formula1>
          <xm:sqref>H42 H189:H190 H218 H215 H103:H110 H161:H167 H79:H81 H208 H194:H195 H98:H100 H211 H153:H154 H137 H159 H180 H199:H204 H83 H156 H121:H128 H192 H130:H131 H183:H187 H114:H119</xm:sqref>
        </x14:dataValidation>
        <x14:dataValidation type="list" allowBlank="1" showInputMessage="1" showErrorMessage="1" xr:uid="{0E044DB4-F06A-4E89-9DA1-2288DBC13E9A}">
          <x14:formula1>
            <xm:f>'Definitions &amp; Lists'!$I$3:$I$9</xm:f>
          </x14:formula1>
          <xm:sqref>H146:H148 H152 H138 H140:H144 H133:H136</xm:sqref>
        </x14:dataValidation>
        <x14:dataValidation type="list" allowBlank="1" showInputMessage="1" showErrorMessage="1" xr:uid="{5A2DEAE3-4BE5-4F89-9BD2-67B1CC1FA5CC}">
          <x14:formula1>
            <xm:f>'Definitions &amp; Lists'!$I$3:$I$10</xm:f>
          </x14:formula1>
          <xm:sqref>H171 H173:H176 H178:H179</xm:sqref>
        </x14:dataValidation>
        <x14:dataValidation type="list" allowBlank="1" showInputMessage="1" showErrorMessage="1" xr:uid="{799BB040-ADB1-44C0-B9F4-E72166E9A0CA}">
          <x14:formula1>
            <xm:f>'Definitions &amp; Lists'!$I$3:$I$14</xm:f>
          </x14:formula1>
          <xm:sqref>H44 H2:H5 H7 H19 H22:H23 H28 H30:H31 H37:H38 H51 H54 H58 H60 H65 H74 H101 H120 H157:H158 H172 H313 H182 H177 H188 H193 H197:H198 H205 H191 H210 H219:H220 H224 H231:H232 H236 H238 H240:H242 H250 H254 H256 H258:H261 H263:H264 H267 H275 H278 H216 H291 H296 H306:H308 H285 H212:H214</xm:sqref>
        </x14:dataValidation>
        <x14:dataValidation type="list" allowBlank="1" showInputMessage="1" showErrorMessage="1" xr:uid="{BEC29EF8-9679-4B23-AD03-86CAF428F007}">
          <x14:formula1>
            <xm:f>'Definitions &amp; Lists'!$I$3:$I$12</xm:f>
          </x14:formula1>
          <xm:sqref>H27 H91 H209 H217 H61 H47:H50 H35 H181</xm:sqref>
        </x14:dataValidation>
        <x14:dataValidation type="list" allowBlank="1" showInputMessage="1" showErrorMessage="1" xr:uid="{75DCDF73-6437-4390-B699-6E6B86B5EE42}">
          <x14:formula1>
            <xm:f>'Definitions &amp; Lists'!$I$3:$I$13</xm:f>
          </x14:formula1>
          <xm:sqref>H33 H66 H145 H283 H332</xm:sqref>
        </x14:dataValidation>
        <x14:dataValidation type="list" allowBlank="1" showInputMessage="1" showErrorMessage="1" xr:uid="{AEB6597A-DFE6-49F9-87E8-2C771DF394A3}">
          <x14:formula1>
            <xm:f>'Definitions &amp; Lists'!$I$3:$I$16</xm:f>
          </x14:formula1>
          <xm:sqref>H102 H139 H228 H221</xm:sqref>
        </x14:dataValidation>
        <x14:dataValidation type="list" allowBlank="1" showInputMessage="1" showErrorMessage="1" xr:uid="{29A19D8F-4083-4D21-97BC-7251FBAE37A8}">
          <x14:formula1>
            <xm:f>'Definitions &amp; Lists'!$I$3:$I$15</xm:f>
          </x14:formula1>
          <xm:sqref>H196 H57 H293 H206:H207 H132</xm:sqref>
        </x14:dataValidation>
        <x14:dataValidation type="list" allowBlank="1" showInputMessage="1" showErrorMessage="1" xr:uid="{FE4EDF3E-234E-4A8D-A6B6-566D824B69D4}">
          <x14:formula1>
            <xm:f>'Definitions &amp; Lists'!$G$3:$G$64</xm:f>
          </x14:formula1>
          <xm:sqref>F1:F221 E390:E1048576 F313:F389</xm:sqref>
        </x14:dataValidation>
        <x14:dataValidation type="list" allowBlank="1" showInputMessage="1" showErrorMessage="1" xr:uid="{D896F353-52F3-4FFE-9521-2D5292DCD08A}">
          <x14:formula1>
            <xm:f>'Definitions &amp; Lists'!$M$3:$M$15</xm:f>
          </x14:formula1>
          <xm:sqref>L1:L257 K390:K1048576 L259:L389</xm:sqref>
        </x14:dataValidation>
        <x14:dataValidation type="list" allowBlank="1" showInputMessage="1" showErrorMessage="1" xr:uid="{23CFF1C0-FA56-4060-BBDA-0080DC7B908F}">
          <x14:formula1>
            <xm:f>'Definitions &amp; Lists'!$L$3:$L$15</xm:f>
          </x14:formula1>
          <xm:sqref>K1:K257 J390:J1048576 K259:K389</xm:sqref>
        </x14:dataValidation>
        <x14:dataValidation type="list" allowBlank="1" showInputMessage="1" showErrorMessage="1" xr:uid="{9BF18E44-F71C-4077-8BDF-B4FCEAD0ED37}">
          <x14:formula1>
            <xm:f>'Definitions &amp; Lists'!$O$3:$O$10</xm:f>
          </x14:formula1>
          <xm:sqref>N1:N7 M390:M1048576 N330:N389 N98 N21:N29 N31:N33 N37:N39 N41:N43 N49:N51 N53:N80 N82:N84 N100:N106 N288 N124:N131 N323:N328 N300:N321 N290:N298 N253:N285 N208:N251 N134:N205 N108:N122 N86:N96 N45:N47 N9:N19</xm:sqref>
        </x14:dataValidation>
        <x14:dataValidation type="list" allowBlank="1" showInputMessage="1" showErrorMessage="1" xr:uid="{53FA0D82-143E-4465-B32C-066EDC15EA59}">
          <x14:formula1>
            <xm:f>'Definitions &amp; Lists'!$O$3:$O$11</xm:f>
          </x14:formula1>
          <xm:sqref>N206:N207</xm:sqref>
        </x14:dataValidation>
        <x14:dataValidation type="list" allowBlank="1" showInputMessage="1" showErrorMessage="1" xr:uid="{BD013DA1-4709-469E-AD38-1B73908310CA}">
          <x14:formula1>
            <xm:f>'Definitions &amp; Lists'!$K$3:$K$13</xm:f>
          </x14:formula1>
          <xm:sqref>J1:J257 I390:I1048576 J259:J389</xm:sqref>
        </x14:dataValidation>
        <x14:dataValidation type="list" allowBlank="1" showInputMessage="1" showErrorMessage="1" xr:uid="{C3D47F57-DC77-42A3-9092-700676322B63}">
          <x14:formula1>
            <xm:f>'Definitions &amp; Lists'!$I$3:$I$17</xm:f>
          </x14:formula1>
          <xm:sqref>H303:H304</xm:sqref>
        </x14:dataValidation>
        <x14:dataValidation type="list" allowBlank="1" showInputMessage="1" showErrorMessage="1" xr:uid="{89D9628F-7FFF-4A18-8B36-1F5BDB209BF3}">
          <x14:formula1>
            <xm:f>'Definitions &amp; Lists'!$O$3:$O$13</xm:f>
          </x14:formula1>
          <xm:sqref>N8 N20 N30 N107 N36 N40 N44 N48 N34 N81 N85 N123 N52 N329</xm:sqref>
        </x14:dataValidation>
        <x14:dataValidation type="list" allowBlank="1" showInputMessage="1" showErrorMessage="1" xr:uid="{77F78ADF-F36D-4814-9E63-49C29F62D6D6}">
          <x14:formula1>
            <xm:f>'Definitions &amp; Lists'!$O$3:$O$15</xm:f>
          </x14:formula1>
          <xm:sqref>N252 N286:N287 N289 N99 N322 N132:N133 N97 N35 N299</xm:sqref>
        </x14:dataValidation>
        <x14:dataValidation type="list" allowBlank="1" showInputMessage="1" showErrorMessage="1" xr:uid="{AD70DB9A-4ADF-414E-B777-A586956681B0}">
          <x14:formula1>
            <xm:f>'Definitions &amp; Lists'!$N$3:$N$10</xm:f>
          </x14:formula1>
          <xm:sqref>L390:L1048576 M1:M389</xm:sqref>
        </x14:dataValidation>
        <x14:dataValidation type="list" allowBlank="1" showInputMessage="1" showErrorMessage="1" xr:uid="{08F7A972-887F-4FAB-A98D-AABDA39BD6D4}">
          <x14:formula1>
            <xm:f>'Definitions &amp; Lists'!$F$3:$F$16</xm:f>
          </x14:formula1>
          <xm:sqref>D390:D1048576 E1:E389</xm:sqref>
        </x14:dataValidation>
        <x14:dataValidation type="list" allowBlank="1" showInputMessage="1" showErrorMessage="1" xr:uid="{08FD560D-89EE-4143-9D72-1F1A6A6ED5FB}">
          <x14:formula1>
            <xm:f>'Definitions &amp; Lists'!$D$3:$D$5</xm:f>
          </x14:formula1>
          <xm:sqref>B390:B1048576 C1:C389</xm:sqref>
        </x14:dataValidation>
        <x14:dataValidation type="list" allowBlank="1" showInputMessage="1" showErrorMessage="1" xr:uid="{8388917E-D1E2-4690-9B82-82474BAF8D7A}">
          <x14:formula1>
            <xm:f>'Definitions &amp; Lists'!$E$3:$E$17</xm:f>
          </x14:formula1>
          <xm:sqref>C390:C1048576 D1:D389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C2F1-06D0-4C80-B123-724E947CF027}">
  <sheetPr codeName="Sheet4"/>
  <dimension ref="A1:H51"/>
  <sheetViews>
    <sheetView workbookViewId="0">
      <selection activeCell="G2" sqref="G2:G7"/>
    </sheetView>
  </sheetViews>
  <sheetFormatPr defaultColWidth="8.85546875" defaultRowHeight="14.45"/>
  <cols>
    <col min="1" max="1" width="22.85546875" bestFit="1" customWidth="1"/>
    <col min="2" max="2" width="21.85546875" bestFit="1" customWidth="1"/>
    <col min="6" max="6" width="27.85546875" customWidth="1"/>
  </cols>
  <sheetData>
    <row r="1" spans="1:8">
      <c r="A1" t="s">
        <v>1421</v>
      </c>
      <c r="B1" t="s">
        <v>1422</v>
      </c>
      <c r="C1" t="s">
        <v>1423</v>
      </c>
      <c r="F1" t="s">
        <v>1424</v>
      </c>
      <c r="G1" t="s">
        <v>1425</v>
      </c>
      <c r="H1" t="s">
        <v>1426</v>
      </c>
    </row>
    <row r="2" spans="1:8">
      <c r="A2" t="s">
        <v>1427</v>
      </c>
      <c r="B2" t="s">
        <v>90</v>
      </c>
      <c r="C2" t="s">
        <v>1428</v>
      </c>
      <c r="F2" t="s">
        <v>1429</v>
      </c>
      <c r="G2" t="s">
        <v>196</v>
      </c>
      <c r="H2" t="s">
        <v>1430</v>
      </c>
    </row>
    <row r="3" spans="1:8">
      <c r="A3" t="s">
        <v>1431</v>
      </c>
      <c r="B3" t="s">
        <v>101</v>
      </c>
      <c r="C3" t="s">
        <v>1431</v>
      </c>
      <c r="F3" t="s">
        <v>1432</v>
      </c>
      <c r="G3" t="s">
        <v>197</v>
      </c>
      <c r="H3" t="s">
        <v>1432</v>
      </c>
    </row>
    <row r="4" spans="1:8">
      <c r="A4" t="s">
        <v>1433</v>
      </c>
      <c r="B4" t="s">
        <v>109</v>
      </c>
      <c r="C4" t="s">
        <v>1434</v>
      </c>
      <c r="F4" t="s">
        <v>1435</v>
      </c>
      <c r="G4" t="s">
        <v>198</v>
      </c>
      <c r="H4" t="s">
        <v>1436</v>
      </c>
    </row>
    <row r="5" spans="1:8">
      <c r="A5" t="s">
        <v>1437</v>
      </c>
      <c r="B5" t="s">
        <v>116</v>
      </c>
      <c r="C5" t="s">
        <v>1438</v>
      </c>
      <c r="F5" t="s">
        <v>1439</v>
      </c>
      <c r="G5" t="s">
        <v>199</v>
      </c>
      <c r="H5" t="s">
        <v>1440</v>
      </c>
    </row>
    <row r="6" spans="1:8">
      <c r="A6" t="s">
        <v>1441</v>
      </c>
      <c r="B6" t="s">
        <v>122</v>
      </c>
      <c r="C6" t="s">
        <v>1442</v>
      </c>
      <c r="F6" t="s">
        <v>1443</v>
      </c>
      <c r="G6" t="s">
        <v>200</v>
      </c>
      <c r="H6" t="s">
        <v>1444</v>
      </c>
    </row>
    <row r="7" spans="1:8">
      <c r="A7" t="s">
        <v>1445</v>
      </c>
      <c r="B7" t="s">
        <v>129</v>
      </c>
      <c r="C7" t="s">
        <v>1446</v>
      </c>
      <c r="F7" t="s">
        <v>1447</v>
      </c>
      <c r="G7" t="s">
        <v>201</v>
      </c>
      <c r="H7" t="s">
        <v>1448</v>
      </c>
    </row>
    <row r="8" spans="1:8">
      <c r="A8" t="s">
        <v>1449</v>
      </c>
      <c r="B8" t="s">
        <v>136</v>
      </c>
      <c r="C8" t="s">
        <v>1450</v>
      </c>
    </row>
    <row r="9" spans="1:8">
      <c r="A9" t="s">
        <v>1451</v>
      </c>
      <c r="B9" t="s">
        <v>141</v>
      </c>
      <c r="C9" t="s">
        <v>1452</v>
      </c>
    </row>
    <row r="10" spans="1:8">
      <c r="A10" t="s">
        <v>1453</v>
      </c>
      <c r="B10" t="s">
        <v>147</v>
      </c>
      <c r="C10" t="s">
        <v>1454</v>
      </c>
    </row>
    <row r="11" spans="1:8">
      <c r="A11" t="s">
        <v>1455</v>
      </c>
      <c r="B11" t="s">
        <v>151</v>
      </c>
      <c r="C11" t="s">
        <v>1456</v>
      </c>
    </row>
    <row r="12" spans="1:8">
      <c r="A12" t="s">
        <v>1457</v>
      </c>
      <c r="B12" t="s">
        <v>154</v>
      </c>
      <c r="C12" t="s">
        <v>1457</v>
      </c>
    </row>
    <row r="13" spans="1:8">
      <c r="A13" t="s">
        <v>1458</v>
      </c>
      <c r="B13" t="s">
        <v>156</v>
      </c>
      <c r="C13" t="s">
        <v>1458</v>
      </c>
    </row>
    <row r="14" spans="1:8">
      <c r="A14" t="s">
        <v>1459</v>
      </c>
      <c r="B14" t="s">
        <v>158</v>
      </c>
      <c r="C14" t="s">
        <v>1460</v>
      </c>
    </row>
    <row r="15" spans="1:8">
      <c r="A15" t="s">
        <v>1461</v>
      </c>
      <c r="B15" t="s">
        <v>159</v>
      </c>
      <c r="C15" t="s">
        <v>1462</v>
      </c>
    </row>
    <row r="16" spans="1:8">
      <c r="A16" t="s">
        <v>1463</v>
      </c>
      <c r="B16" t="s">
        <v>160</v>
      </c>
      <c r="C16" t="s">
        <v>1463</v>
      </c>
    </row>
    <row r="17" spans="1:3">
      <c r="A17" t="s">
        <v>1464</v>
      </c>
      <c r="B17" t="s">
        <v>161</v>
      </c>
      <c r="C17" t="s">
        <v>1465</v>
      </c>
    </row>
    <row r="18" spans="1:3">
      <c r="A18" t="s">
        <v>1466</v>
      </c>
      <c r="B18" t="s">
        <v>162</v>
      </c>
      <c r="C18" t="s">
        <v>1467</v>
      </c>
    </row>
    <row r="19" spans="1:3">
      <c r="A19" t="s">
        <v>1468</v>
      </c>
      <c r="B19" t="s">
        <v>163</v>
      </c>
      <c r="C19" t="s">
        <v>1469</v>
      </c>
    </row>
    <row r="20" spans="1:3">
      <c r="A20" t="s">
        <v>1470</v>
      </c>
      <c r="B20" t="s">
        <v>164</v>
      </c>
      <c r="C20" t="s">
        <v>1470</v>
      </c>
    </row>
    <row r="21" spans="1:3">
      <c r="A21" t="s">
        <v>1471</v>
      </c>
      <c r="B21" t="s">
        <v>165</v>
      </c>
      <c r="C21" t="s">
        <v>1472</v>
      </c>
    </row>
    <row r="22" spans="1:3">
      <c r="A22" t="s">
        <v>1473</v>
      </c>
      <c r="B22" t="s">
        <v>166</v>
      </c>
      <c r="C22" t="s">
        <v>1474</v>
      </c>
    </row>
    <row r="23" spans="1:3">
      <c r="A23" t="s">
        <v>1475</v>
      </c>
      <c r="B23" t="s">
        <v>167</v>
      </c>
      <c r="C23" t="s">
        <v>1476</v>
      </c>
    </row>
    <row r="24" spans="1:3">
      <c r="A24" t="s">
        <v>1477</v>
      </c>
      <c r="B24" t="s">
        <v>168</v>
      </c>
      <c r="C24" t="s">
        <v>1478</v>
      </c>
    </row>
    <row r="25" spans="1:3">
      <c r="A25" t="s">
        <v>1479</v>
      </c>
      <c r="B25" t="s">
        <v>169</v>
      </c>
      <c r="C25" t="s">
        <v>1480</v>
      </c>
    </row>
    <row r="26" spans="1:3">
      <c r="A26" t="s">
        <v>1481</v>
      </c>
      <c r="B26" t="s">
        <v>170</v>
      </c>
      <c r="C26" t="s">
        <v>1482</v>
      </c>
    </row>
    <row r="27" spans="1:3">
      <c r="A27" t="s">
        <v>1483</v>
      </c>
      <c r="B27" t="s">
        <v>171</v>
      </c>
      <c r="C27" t="s">
        <v>1484</v>
      </c>
    </row>
    <row r="28" spans="1:3">
      <c r="A28" t="s">
        <v>1485</v>
      </c>
      <c r="B28" t="s">
        <v>172</v>
      </c>
      <c r="C28" t="s">
        <v>1486</v>
      </c>
    </row>
    <row r="29" spans="1:3">
      <c r="A29" t="s">
        <v>1487</v>
      </c>
      <c r="B29" t="s">
        <v>173</v>
      </c>
      <c r="C29" t="s">
        <v>1488</v>
      </c>
    </row>
    <row r="30" spans="1:3">
      <c r="A30" t="s">
        <v>1489</v>
      </c>
      <c r="B30" t="s">
        <v>174</v>
      </c>
      <c r="C30" t="s">
        <v>1490</v>
      </c>
    </row>
    <row r="31" spans="1:3">
      <c r="A31" t="s">
        <v>1491</v>
      </c>
      <c r="B31" t="s">
        <v>175</v>
      </c>
      <c r="C31" t="s">
        <v>1492</v>
      </c>
    </row>
    <row r="32" spans="1:3">
      <c r="A32" t="s">
        <v>1493</v>
      </c>
      <c r="B32" t="s">
        <v>176</v>
      </c>
      <c r="C32" t="s">
        <v>1494</v>
      </c>
    </row>
    <row r="33" spans="1:3">
      <c r="A33" t="s">
        <v>1495</v>
      </c>
      <c r="B33" t="s">
        <v>177</v>
      </c>
      <c r="C33" t="s">
        <v>1496</v>
      </c>
    </row>
    <row r="34" spans="1:3">
      <c r="A34" t="s">
        <v>1497</v>
      </c>
      <c r="B34" t="s">
        <v>178</v>
      </c>
      <c r="C34" t="s">
        <v>1498</v>
      </c>
    </row>
    <row r="35" spans="1:3">
      <c r="A35" t="s">
        <v>1499</v>
      </c>
      <c r="B35" t="s">
        <v>179</v>
      </c>
      <c r="C35" t="s">
        <v>1500</v>
      </c>
    </row>
    <row r="36" spans="1:3">
      <c r="A36" t="s">
        <v>1501</v>
      </c>
      <c r="B36" t="s">
        <v>180</v>
      </c>
      <c r="C36" t="s">
        <v>1501</v>
      </c>
    </row>
    <row r="37" spans="1:3">
      <c r="A37" t="s">
        <v>1502</v>
      </c>
      <c r="B37" t="s">
        <v>181</v>
      </c>
      <c r="C37" t="s">
        <v>1503</v>
      </c>
    </row>
    <row r="38" spans="1:3">
      <c r="A38" t="s">
        <v>1504</v>
      </c>
      <c r="B38" t="s">
        <v>182</v>
      </c>
      <c r="C38" t="s">
        <v>1505</v>
      </c>
    </row>
    <row r="39" spans="1:3">
      <c r="A39" t="s">
        <v>1506</v>
      </c>
      <c r="B39" t="s">
        <v>183</v>
      </c>
      <c r="C39" t="s">
        <v>1507</v>
      </c>
    </row>
    <row r="40" spans="1:3">
      <c r="A40" t="s">
        <v>1508</v>
      </c>
      <c r="B40" t="s">
        <v>184</v>
      </c>
      <c r="C40" t="s">
        <v>1509</v>
      </c>
    </row>
    <row r="41" spans="1:3">
      <c r="A41" t="s">
        <v>1510</v>
      </c>
      <c r="B41" t="s">
        <v>185</v>
      </c>
      <c r="C41" t="s">
        <v>1511</v>
      </c>
    </row>
    <row r="42" spans="1:3">
      <c r="A42" t="s">
        <v>1512</v>
      </c>
      <c r="B42" t="s">
        <v>186</v>
      </c>
      <c r="C42" t="s">
        <v>1513</v>
      </c>
    </row>
    <row r="43" spans="1:3">
      <c r="A43" t="s">
        <v>1514</v>
      </c>
      <c r="B43" t="s">
        <v>187</v>
      </c>
      <c r="C43" t="s">
        <v>1515</v>
      </c>
    </row>
    <row r="44" spans="1:3">
      <c r="A44" t="s">
        <v>1516</v>
      </c>
      <c r="B44" t="s">
        <v>188</v>
      </c>
      <c r="C44" t="s">
        <v>1517</v>
      </c>
    </row>
    <row r="45" spans="1:3">
      <c r="A45" t="s">
        <v>1518</v>
      </c>
      <c r="B45" t="s">
        <v>189</v>
      </c>
      <c r="C45" t="s">
        <v>1518</v>
      </c>
    </row>
    <row r="46" spans="1:3">
      <c r="A46" t="s">
        <v>1519</v>
      </c>
      <c r="B46" t="s">
        <v>190</v>
      </c>
      <c r="C46" t="s">
        <v>1520</v>
      </c>
    </row>
    <row r="47" spans="1:3">
      <c r="A47" t="s">
        <v>1521</v>
      </c>
      <c r="B47" t="s">
        <v>191</v>
      </c>
      <c r="C47" t="s">
        <v>1522</v>
      </c>
    </row>
    <row r="48" spans="1:3">
      <c r="A48" t="s">
        <v>1523</v>
      </c>
      <c r="B48" t="s">
        <v>192</v>
      </c>
      <c r="C48" t="s">
        <v>1524</v>
      </c>
    </row>
    <row r="49" spans="1:3">
      <c r="A49" t="s">
        <v>1525</v>
      </c>
      <c r="B49" t="s">
        <v>193</v>
      </c>
      <c r="C49" t="s">
        <v>1526</v>
      </c>
    </row>
    <row r="50" spans="1:3">
      <c r="A50" t="s">
        <v>1527</v>
      </c>
      <c r="B50" t="s">
        <v>194</v>
      </c>
      <c r="C50" t="s">
        <v>1528</v>
      </c>
    </row>
    <row r="51" spans="1:3">
      <c r="A51" t="s">
        <v>1529</v>
      </c>
      <c r="B51" t="s">
        <v>195</v>
      </c>
      <c r="C51" t="s">
        <v>1530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27142-8F54-4188-85B1-AB6D9081504D}">
  <dimension ref="A1:AA87"/>
  <sheetViews>
    <sheetView topLeftCell="A13" zoomScale="70" zoomScaleNormal="70" workbookViewId="0">
      <selection activeCell="G28" sqref="G28"/>
    </sheetView>
  </sheetViews>
  <sheetFormatPr defaultRowHeight="14.45"/>
  <cols>
    <col min="1" max="1" width="21.140625" bestFit="1" customWidth="1"/>
    <col min="2" max="2" width="15.7109375" bestFit="1" customWidth="1"/>
    <col min="3" max="3" width="11.28515625" bestFit="1" customWidth="1"/>
    <col min="4" max="4" width="2" customWidth="1"/>
    <col min="5" max="5" width="20.5703125" customWidth="1"/>
    <col min="6" max="6" width="14.5703125" bestFit="1" customWidth="1"/>
    <col min="7" max="7" width="12.140625" bestFit="1" customWidth="1"/>
    <col min="8" max="8" width="1.42578125" customWidth="1"/>
    <col min="9" max="9" width="25.28515625" customWidth="1"/>
    <col min="10" max="10" width="14.7109375" bestFit="1" customWidth="1"/>
    <col min="11" max="11" width="12" bestFit="1" customWidth="1"/>
    <col min="12" max="12" width="2" customWidth="1"/>
    <col min="13" max="13" width="1.5703125" customWidth="1"/>
    <col min="14" max="14" width="22.42578125" bestFit="1" customWidth="1"/>
    <col min="15" max="15" width="14.7109375" bestFit="1" customWidth="1"/>
    <col min="16" max="16" width="3.5703125" customWidth="1"/>
    <col min="17" max="17" width="22.5703125" bestFit="1" customWidth="1"/>
    <col min="18" max="18" width="17.5703125" customWidth="1"/>
    <col min="19" max="19" width="22.85546875" customWidth="1"/>
    <col min="20" max="20" width="20.42578125" customWidth="1"/>
    <col min="21" max="21" width="18.5703125" customWidth="1"/>
    <col min="22" max="22" width="15.5703125" customWidth="1"/>
    <col min="23" max="23" width="21.5703125" customWidth="1"/>
    <col min="24" max="24" width="18.140625" bestFit="1" customWidth="1"/>
    <col min="25" max="25" width="12.85546875" bestFit="1" customWidth="1"/>
    <col min="26" max="26" width="20.85546875" bestFit="1" customWidth="1"/>
    <col min="27" max="27" width="14.85546875" customWidth="1"/>
  </cols>
  <sheetData>
    <row r="1" spans="1:27">
      <c r="R1" s="2"/>
    </row>
    <row r="2" spans="1:27" ht="15" thickBot="1"/>
    <row r="3" spans="1:27" ht="15" thickBot="1">
      <c r="A3" s="110"/>
      <c r="B3" s="132" t="s">
        <v>1531</v>
      </c>
      <c r="C3" s="132" t="s">
        <v>1532</v>
      </c>
      <c r="E3" s="70"/>
      <c r="F3" s="91" t="s">
        <v>1531</v>
      </c>
      <c r="G3" s="92" t="s">
        <v>1532</v>
      </c>
      <c r="I3" s="70"/>
      <c r="J3" s="91" t="s">
        <v>1531</v>
      </c>
      <c r="K3" s="92" t="s">
        <v>1532</v>
      </c>
    </row>
    <row r="4" spans="1:27" ht="15" thickBot="1">
      <c r="A4" s="128" t="s">
        <v>133</v>
      </c>
      <c r="B4" s="125">
        <f>AVERAGE($B$5:$B$6)</f>
        <v>6187250</v>
      </c>
      <c r="C4" s="127">
        <f>AVERAGE(C5:C6)</f>
        <v>2240000</v>
      </c>
      <c r="E4" s="86" t="s">
        <v>103</v>
      </c>
      <c r="F4" s="125">
        <f>AVERAGE($F$5,$F$6:$F$9,$F$10)</f>
        <v>92028.461026936027</v>
      </c>
      <c r="G4" s="126">
        <f>AVERAGE($G$6,$G$9)</f>
        <v>4875.2150000000001</v>
      </c>
      <c r="I4" s="86" t="s">
        <v>103</v>
      </c>
      <c r="J4" s="48">
        <f>AVERAGE($J$5:$J$8,$J$10)</f>
        <v>96072.777777777781</v>
      </c>
      <c r="K4" s="93">
        <f>AVERAGE(K7:K9,K5)</f>
        <v>2462.8041666666668</v>
      </c>
      <c r="N4" s="81" t="s">
        <v>133</v>
      </c>
      <c r="O4" s="82">
        <f>AVERAGE($J$23,$J$26,$J$50)</f>
        <v>9592500</v>
      </c>
      <c r="Q4" s="104"/>
      <c r="R4" s="71" t="s">
        <v>108</v>
      </c>
      <c r="S4" s="71" t="s">
        <v>89</v>
      </c>
      <c r="T4" s="71" t="s">
        <v>75</v>
      </c>
      <c r="U4" s="71" t="s">
        <v>1533</v>
      </c>
      <c r="V4" s="71" t="s">
        <v>61</v>
      </c>
      <c r="W4" s="104" t="s">
        <v>1534</v>
      </c>
    </row>
    <row r="5" spans="1:27">
      <c r="A5" s="129" t="s">
        <v>117</v>
      </c>
      <c r="B5" s="73">
        <f>AVERAGE('Clearinghouse Official'!G$10,'Clearinghouse Official'!G$11,'Clearinghouse Official'!G$13,'Clearinghouse Official'!G$14,'Clearinghouse Official'!G$15,'Clearinghouse Official'!G$16,'Clearinghouse Official'!G$17,'Clearinghouse Official'!G$18,'Clearinghouse Official'!G$19,'Clearinghouse Official'!G$21,'Clearinghouse Official'!G$25)</f>
        <v>11374500</v>
      </c>
      <c r="C5" s="93">
        <f>AVERAGE('Clearinghouse Official'!$G$10,'Clearinghouse Official'!$G$18)</f>
        <v>3505000</v>
      </c>
      <c r="E5" s="94" t="s">
        <v>78</v>
      </c>
      <c r="F5" s="73">
        <f>AVERAGE('Clearinghouse Official'!$G$7:$G$8)</f>
        <v>300000</v>
      </c>
      <c r="G5" s="76"/>
      <c r="I5" s="94" t="s">
        <v>70</v>
      </c>
      <c r="J5" s="73">
        <f>AVERAGE('Clearinghouse Official'!$G$8,'Clearinghouse Official'!$G$26,'Clearinghouse Official'!$G$40,'Clearinghouse Official'!$G$43:$G$44,'Clearinghouse Official'!$G$8)</f>
        <v>310500</v>
      </c>
      <c r="K5" s="93">
        <f>AVERAGE('Clearinghouse Official'!G$34,'Clearinghouse Official'!G$39,'Clearinghouse Official'!G$35)</f>
        <v>0.56666666666666665</v>
      </c>
      <c r="N5" s="72" t="s">
        <v>70</v>
      </c>
      <c r="O5" s="83" t="e">
        <f>AVERAGE(J$5,J$14,J$27,J$33,J$39,J$46,J$51)</f>
        <v>#REF!</v>
      </c>
      <c r="Q5" s="72" t="s">
        <v>133</v>
      </c>
      <c r="R5" s="70"/>
      <c r="S5" s="114">
        <f>AVERAGE('Clearinghouse Official'!$G$9,'Clearinghouse Official'!$G$13,'Clearinghouse Official'!$G$25)</f>
        <v>750000</v>
      </c>
      <c r="T5" s="91"/>
      <c r="U5" s="91"/>
      <c r="V5" s="115">
        <f>AVERAGE('Clearinghouse Official'!$G$11,'Clearinghouse Official'!$G$14:$G$18,'Clearinghouse Official'!$G$21)</f>
        <v>16069285.714285715</v>
      </c>
      <c r="W5" s="74">
        <f>AVERAGE($S$5,$V$5)</f>
        <v>8409642.8571428582</v>
      </c>
    </row>
    <row r="6" spans="1:27">
      <c r="A6" s="129" t="s">
        <v>123</v>
      </c>
      <c r="B6" s="73">
        <f>'Clearinghouse Official'!$G$140</f>
        <v>1000000</v>
      </c>
      <c r="C6" s="93">
        <f>'Clearinghouse Official'!$G$131</f>
        <v>975000</v>
      </c>
      <c r="E6" s="94" t="s">
        <v>117</v>
      </c>
      <c r="F6" s="73">
        <f>AVERAGE('Clearinghouse Official'!$G43:$G44,'Clearinghouse Official'!$G54,'Clearinghouse Official'!$G89,'Clearinghouse Official'!$G92:$G93,'Clearinghouse Official'!$G112,'Clearinghouse Official'!$G118,'Clearinghouse Official'!$G133,'Clearinghouse Official'!$G40,'Clearinghouse Official'!$G71,'Clearinghouse Official'!$G109,'Clearinghouse Official'!$G128)</f>
        <v>167181.87727272726</v>
      </c>
      <c r="G6" s="93">
        <f>AVERAGE('Clearinghouse Official'!G$34:G$35,'Clearinghouse Official'!G$59,'Clearinghouse Official'!G$39,'Clearinghouse Official'!G$54,'Clearinghouse Official'!G$39)</f>
        <v>1000.43</v>
      </c>
      <c r="I6" s="94" t="s">
        <v>106</v>
      </c>
      <c r="J6" s="73">
        <f>'Clearinghouse Official'!$G$59</f>
        <v>5000</v>
      </c>
      <c r="K6" s="76"/>
      <c r="N6" s="72" t="s">
        <v>106</v>
      </c>
      <c r="O6" s="83">
        <f>AVERAGE($J$6,$J$15,$J$28,$J$40,$J$47)</f>
        <v>138750</v>
      </c>
      <c r="Q6" s="72" t="s">
        <v>70</v>
      </c>
      <c r="R6" s="116">
        <f>'Clearinghouse Official'!$G$96</f>
        <v>19000</v>
      </c>
      <c r="S6" s="73" t="e">
        <f>AVERAGE('Clearinghouse Official'!$G$103:$G$108,'Clearinghouse Official'!$G$99,'Clearinghouse Official'!$G$97:$G$98,'Clearinghouse Official'!#REF!,'Clearinghouse Official'!$G$87,'Clearinghouse Official'!$G$53,'Clearinghouse Official'!$G$44:$G$45,'Clearinghouse Official'!$G$26,'Clearinghouse Official'!$G$8)</f>
        <v>#REF!</v>
      </c>
      <c r="T6" s="73" t="e">
        <f>AVERAGE('Clearinghouse Official'!#REF!,'Clearinghouse Official'!$G$91,'Clearinghouse Official'!$G$41)</f>
        <v>#REF!</v>
      </c>
      <c r="U6" s="75">
        <f>AVERAGE('Clearinghouse Official'!$G$42,'Clearinghouse Official'!$G$46,'Clearinghouse Official'!$G$48:$G$49,'Clearinghouse Official'!$G$52,'Clearinghouse Official'!$G$55:$G$56,'Clearinghouse Official'!$G$79,'Clearinghouse Official'!$G$81,'Clearinghouse Official'!$G$86,'Clearinghouse Official'!$G$94,'Clearinghouse Official'!$G$117,'Clearinghouse Official'!$G$131,'Clearinghouse Official'!$G$139)</f>
        <v>551692.36538461538</v>
      </c>
      <c r="V6" s="74">
        <f>AVERAGE('Clearinghouse Official'!$G$10,'Clearinghouse Official'!$G$40,'Clearinghouse Official'!$G$43,'Clearinghouse Official'!$G$47,'Clearinghouse Official'!$G$50,'Clearinghouse Official'!$G$100,'Clearinghouse Official'!$G$144)</f>
        <v>627916.66666666663</v>
      </c>
      <c r="W6" s="83" t="e">
        <f>AVERAGE($R$6:$V$6)</f>
        <v>#REF!</v>
      </c>
      <c r="Y6" s="94"/>
      <c r="Z6" s="73"/>
    </row>
    <row r="7" spans="1:27">
      <c r="A7" s="129"/>
      <c r="C7" s="76"/>
      <c r="E7" s="94" t="s">
        <v>64</v>
      </c>
      <c r="F7" s="73">
        <f>'Clearinghouse Official'!$G$129</f>
        <v>50000</v>
      </c>
      <c r="G7" s="76"/>
      <c r="I7" s="94" t="s">
        <v>84</v>
      </c>
      <c r="J7" s="73">
        <f>AVERAGE('Clearinghouse Official'!$G$151,'Clearinghouse Official'!$G$148,'Clearinghouse Official'!$G$143,'Clearinghouse Official'!$G$134,'Clearinghouse Official'!$G$129,'Clearinghouse Official'!$G$128,'Clearinghouse Official'!$G$118,'Clearinghouse Official'!$G$112,'Clearinghouse Official'!$G$109,'Clearinghouse Official'!$G$92:$G$93,'Clearinghouse Official'!$G$89)</f>
        <v>88708.333333333328</v>
      </c>
      <c r="K7" s="93">
        <f>'Clearinghouse Official'!$G$71</f>
        <v>0.65</v>
      </c>
      <c r="N7" s="72" t="s">
        <v>84</v>
      </c>
      <c r="O7" s="83" t="e">
        <f>AVERAGE($J$7,$J$16,$J$35,$J$41)</f>
        <v>#REF!</v>
      </c>
      <c r="Q7" s="72" t="s">
        <v>106</v>
      </c>
      <c r="R7" s="98"/>
      <c r="S7" s="73" t="e">
        <f>AVERAGE('Clearinghouse Official'!$G54,'Clearinghouse Official'!$G72)</f>
        <v>#DIV/0!</v>
      </c>
      <c r="T7" s="73">
        <f>AVERAGE('Clearinghouse Official'!$G$61,'Clearinghouse Official'!$G$59)</f>
        <v>5000</v>
      </c>
      <c r="U7" s="75">
        <f>AVERAGE('Clearinghouse Official'!$G$111)</f>
        <v>375000</v>
      </c>
      <c r="V7" s="76"/>
      <c r="W7" s="83" t="e">
        <f>AVERAGE($S$7:$U$7)</f>
        <v>#DIV/0!</v>
      </c>
      <c r="Y7" s="94"/>
      <c r="Z7" s="73"/>
    </row>
    <row r="8" spans="1:27">
      <c r="A8" s="130" t="s">
        <v>70</v>
      </c>
      <c r="B8" s="125">
        <f>AVERAGE(B10:B12,B9)</f>
        <v>312060.61526374996</v>
      </c>
      <c r="C8" s="126" t="e">
        <f>AVERAGE(C12,C10:C11,C9)</f>
        <v>#REF!</v>
      </c>
      <c r="E8" s="94" t="s">
        <v>92</v>
      </c>
      <c r="F8" s="73">
        <f>AVERAGE('Clearinghouse Official'!G$143,'Clearinghouse Official'!G$151,'Clearinghouse Official'!G$153,'Clearinghouse Official'!G$157,'Clearinghouse Official'!G$160:G$161,'Clearinghouse Official'!G$163:G$164,'Clearinghouse Official'!G$148)</f>
        <v>5988.8888888888887</v>
      </c>
      <c r="G8" s="76"/>
      <c r="I8" s="94" t="s">
        <v>97</v>
      </c>
      <c r="J8" s="73">
        <f>AVERAGE('Clearinghouse Official'!$G$192,'Clearinghouse Official'!$G$189,'Clearinghouse Official'!$G$172,'Clearinghouse Official'!$G$163:$G$164,'Clearinghouse Official'!$G$161,'Clearinghouse Official'!$G$160,'Clearinghouse Official'!$G$157,'Clearinghouse Official'!$G$178)</f>
        <v>6155.5555555555557</v>
      </c>
      <c r="K8" s="93">
        <f>'Clearinghouse Official'!$G$153</f>
        <v>7500</v>
      </c>
      <c r="N8" s="72" t="s">
        <v>97</v>
      </c>
      <c r="O8" s="83" t="e">
        <f>AVERAGE($J$8,$J$17,$J$29,$J$36,$J$42,$J$52)</f>
        <v>#REF!</v>
      </c>
      <c r="Q8" s="72" t="s">
        <v>84</v>
      </c>
      <c r="R8" s="116">
        <f>'Clearinghouse Official'!$G$142</f>
        <v>10000</v>
      </c>
      <c r="S8" s="73">
        <f>AVERAGE('Clearinghouse Official'!$G$151,'Clearinghouse Official'!$G$147:$G$148,'Clearinghouse Official'!$G$128:$G$129,'Clearinghouse Official'!$G$118)</f>
        <v>11333.333333333334</v>
      </c>
      <c r="T8" s="75" t="e">
        <f>AVERAGE('Clearinghouse Official'!$G$62:$G$65,'Clearinghouse Official'!$G$67:$G$69,'Clearinghouse Official'!$G$72:$G$73,'Clearinghouse Official'!$G$89,'Clearinghouse Official'!$G$92:$G$93,'Clearinghouse Official'!$G$102,'Clearinghouse Official'!$G$109:$G$110,'Clearinghouse Official'!$G$112:$G$114,'Clearinghouse Official'!#REF!,'Clearinghouse Official'!$G$121,'Clearinghouse Official'!$G$122,'Clearinghouse Official'!$G$124:$G$127,'Clearinghouse Official'!$G$130,'Clearinghouse Official'!$G$135:$G$138,'Clearinghouse Official'!$G$143,'Clearinghouse Official'!$G$145:$G$146,'Clearinghouse Official'!$G$154,'Clearinghouse Official'!$G$180,'Clearinghouse Official'!$G$183,'Clearinghouse Official'!$G$206:$G$207,'Clearinghouse Official'!$G$211,'Clearinghouse Official'!$G$212,'Clearinghouse Official'!$G$213)</f>
        <v>#REF!</v>
      </c>
      <c r="U8" s="75">
        <f>AVERAGE('Clearinghouse Official'!$G$185,'Clearinghouse Official'!$G$165,'Clearinghouse Official'!$G$134,'Clearinghouse Official'!$G$77:$G$78)</f>
        <v>38960</v>
      </c>
      <c r="V8" s="76"/>
      <c r="W8" s="83" t="e">
        <f>AVERAGE($R$8:$U$8)</f>
        <v>#REF!</v>
      </c>
      <c r="Y8" s="94"/>
      <c r="Z8" s="73"/>
    </row>
    <row r="9" spans="1:27" ht="15" thickBot="1">
      <c r="A9" s="131" t="s">
        <v>78</v>
      </c>
      <c r="B9" s="73">
        <f>AVERAGE('Clearinghouse Official'!$G$6:$G$8)</f>
        <v>150000.4</v>
      </c>
      <c r="C9" s="93">
        <f>AVERAGE('Clearinghouse Official'!$G$20,'Clearinghouse Official'!$G$26)</f>
        <v>75000.5</v>
      </c>
      <c r="E9" s="94" t="s">
        <v>123</v>
      </c>
      <c r="F9" s="73">
        <f>AVERAGE('Clearinghouse Official'!$G$178,'Clearinghouse Official'!$G$172)</f>
        <v>4500</v>
      </c>
      <c r="G9" s="93">
        <f>AVERAGE('Clearinghouse Official'!G$192,'Clearinghouse Official'!G$189)</f>
        <v>8750</v>
      </c>
      <c r="I9" s="94" t="s">
        <v>113</v>
      </c>
      <c r="K9" s="93">
        <f>AVERAGE('Clearinghouse Official'!$G$204,'Clearinghouse Official'!$G$199)</f>
        <v>2350</v>
      </c>
      <c r="N9" s="77" t="s">
        <v>113</v>
      </c>
      <c r="O9" s="84">
        <f>AVERAGE($J$18,$J$43,$J$56)</f>
        <v>9071666.666666666</v>
      </c>
      <c r="Q9" s="72" t="s">
        <v>97</v>
      </c>
      <c r="R9" s="98"/>
      <c r="S9" s="73" t="e">
        <f>AVERAGE('Clearinghouse Official'!$G$140,'Clearinghouse Official'!#REF!,'Clearinghouse Official'!$G$166:$G$167,'Clearinghouse Official'!$G$169:$G$170,'Clearinghouse Official'!#REF!,'Clearinghouse Official'!$G$173:$G$174,'Clearinghouse Official'!$G$186,'Clearinghouse Official'!$G$192)</f>
        <v>#REF!</v>
      </c>
      <c r="T9" s="73">
        <f>AVERAGE('Clearinghouse Official'!$G$157,'Clearinghouse Official'!$G$160:$G$161,'Clearinghouse Official'!$G$163:$G$164,'Clearinghouse Official'!$G$168,'Clearinghouse Official'!$G$171:$G$172,'Clearinghouse Official'!$G$176,'Clearinghouse Official'!$G$178,'Clearinghouse Official'!$G$189,'Clearinghouse Official'!$G$191)</f>
        <v>4809.181818181818</v>
      </c>
      <c r="V9" s="74">
        <f>'Clearinghouse Official'!$G$115</f>
        <v>480000</v>
      </c>
      <c r="W9" s="83" t="e">
        <f>AVERAGE($S$9:$T$9,V9)</f>
        <v>#REF!</v>
      </c>
      <c r="Y9" s="94"/>
      <c r="Z9" s="73"/>
    </row>
    <row r="10" spans="1:27" ht="15" thickBot="1">
      <c r="A10" s="131" t="s">
        <v>117</v>
      </c>
      <c r="B10" s="73">
        <f>AVERAGE('Clearinghouse Official'!$G$42:$G$45,'Clearinghouse Official'!$G$46,'Clearinghouse Official'!$G$47:$G$50,'Clearinghouse Official'!$G$52:$G$53,'Clearinghouse Official'!$G$55:$G$56,'Clearinghouse Official'!$G$31)</f>
        <v>809041.72916666663</v>
      </c>
      <c r="C10" s="93">
        <f>AVERAGE('Clearinghouse Official'!$G$40,'Clearinghouse Official'!$G$32:$G$36)</f>
        <v>133333.76666666663</v>
      </c>
      <c r="E10" s="94" t="s">
        <v>102</v>
      </c>
      <c r="F10" s="73">
        <f>AVERAGE('Clearinghouse Official'!$G$204,'Clearinghouse Official'!$G$208:$G$209)</f>
        <v>24500</v>
      </c>
      <c r="G10" s="76"/>
      <c r="I10" s="94" t="s">
        <v>119</v>
      </c>
      <c r="J10" s="73">
        <f>'Clearinghouse Official'!$G$209</f>
        <v>70000</v>
      </c>
      <c r="K10" s="76"/>
      <c r="Q10" s="77" t="s">
        <v>113</v>
      </c>
      <c r="R10" s="117"/>
      <c r="S10" s="78"/>
      <c r="T10" s="79">
        <f>'Clearinghouse Official'!$G$90</f>
        <v>215000</v>
      </c>
      <c r="U10" s="78"/>
      <c r="V10" s="80">
        <f>AVERAGE('Clearinghouse Official'!$G$141,'Clearinghouse Official'!$G$190)</f>
        <v>13500000</v>
      </c>
      <c r="W10" s="83">
        <f>AVERAGE($T$10,V10)</f>
        <v>6857500</v>
      </c>
    </row>
    <row r="11" spans="1:27" ht="15" thickBot="1">
      <c r="A11" s="131" t="s">
        <v>64</v>
      </c>
      <c r="B11" s="73">
        <f>AVERAGE('Clearinghouse Official'!$G$79,'Clearinghouse Official'!$G$81,'Clearinghouse Official'!$G$87:$G$91,'Clearinghouse Official'!$G$94,'Clearinghouse Official'!$G$95:$G$99,'Clearinghouse Official'!$G$103:$G$109,'Clearinghouse Official'!$G$116,'Clearinghouse Official'!$G$120)</f>
        <v>102199.998555</v>
      </c>
      <c r="C11" s="93">
        <f>AVERAGE('Clearinghouse Official'!$G$70,'Clearinghouse Official'!$G$80,'Clearinghouse Official'!$G$84,'Clearinghouse Official'!$G$85)</f>
        <v>0.67500000000000004</v>
      </c>
      <c r="E11" s="94"/>
      <c r="F11" s="73"/>
      <c r="G11" s="76"/>
      <c r="I11" s="98"/>
      <c r="K11" s="76"/>
      <c r="N11" s="86" t="s">
        <v>87</v>
      </c>
      <c r="O11" s="83">
        <f>AVERAGE($J$50:$J$52)</f>
        <v>364166.66666666669</v>
      </c>
      <c r="Q11" s="103" t="s">
        <v>1535</v>
      </c>
      <c r="R11" s="111">
        <f>AVERAGE(R8,R6)</f>
        <v>14500</v>
      </c>
      <c r="S11" s="112" t="e">
        <f>AVERAGE($S$5:$S$9)</f>
        <v>#REF!</v>
      </c>
      <c r="T11" s="112" t="e">
        <f>AVERAGE($T$6:$T$10)</f>
        <v>#REF!</v>
      </c>
      <c r="U11" s="113">
        <f>AVERAGE($U$6:$U$8)</f>
        <v>321884.12179487181</v>
      </c>
      <c r="V11" s="112">
        <f>AVERAGE($V$5:$V$6,V9:V10)</f>
        <v>7669300.5952380951</v>
      </c>
      <c r="W11" s="110"/>
    </row>
    <row r="12" spans="1:27" ht="15" thickBot="1">
      <c r="A12" s="131" t="s">
        <v>123</v>
      </c>
      <c r="B12" s="73">
        <f>AVERAGE('Clearinghouse Official'!G139,'Clearinghouse Official'!G144,'Clearinghouse Official'!G176)</f>
        <v>187000.33333333334</v>
      </c>
      <c r="C12" s="93" t="e">
        <f>AVERAGE('Clearinghouse Official'!#REF!,'Clearinghouse Official'!$G$123)</f>
        <v>#REF!</v>
      </c>
      <c r="E12" s="86" t="s">
        <v>94</v>
      </c>
      <c r="F12" s="125">
        <f>AVERAGE($F$13:$F$16)</f>
        <v>2145104.5541666667</v>
      </c>
      <c r="G12" s="126">
        <f>$G$14</f>
        <v>10000</v>
      </c>
      <c r="I12" s="86" t="s">
        <v>94</v>
      </c>
      <c r="J12" s="73">
        <f>AVERAGE($J$13:$J$18)</f>
        <v>5135166.7166666668</v>
      </c>
      <c r="K12" s="93">
        <f>$K$13</f>
        <v>0.8</v>
      </c>
      <c r="N12" s="87" t="s">
        <v>1536</v>
      </c>
      <c r="O12" s="84">
        <f>$J$54</f>
        <v>2000000</v>
      </c>
      <c r="R12" s="69"/>
      <c r="S12" s="69"/>
      <c r="T12" s="69"/>
      <c r="U12" s="69"/>
      <c r="V12" s="69"/>
      <c r="W12" s="69"/>
    </row>
    <row r="13" spans="1:27" ht="15" thickBot="1">
      <c r="E13" s="94" t="s">
        <v>78</v>
      </c>
      <c r="F13" s="73">
        <f>AVERAGE('Clearinghouse Official'!$G$6)</f>
        <v>0.8</v>
      </c>
      <c r="G13" s="76"/>
      <c r="I13" s="94" t="s">
        <v>133</v>
      </c>
      <c r="K13" s="93">
        <f>'Clearinghouse Official'!$G$6</f>
        <v>0.8</v>
      </c>
      <c r="N13" s="86" t="s">
        <v>131</v>
      </c>
      <c r="O13" s="83">
        <f>$J$23</f>
        <v>26462500</v>
      </c>
      <c r="P13" s="10"/>
      <c r="Q13" s="110"/>
      <c r="R13" s="118" t="s">
        <v>103</v>
      </c>
      <c r="S13" s="118" t="s">
        <v>94</v>
      </c>
      <c r="T13" s="118" t="s">
        <v>131</v>
      </c>
      <c r="U13" s="118" t="s">
        <v>143</v>
      </c>
      <c r="V13" s="118" t="s">
        <v>1537</v>
      </c>
      <c r="W13" s="118" t="s">
        <v>111</v>
      </c>
      <c r="X13" s="118" t="s">
        <v>80</v>
      </c>
      <c r="Y13" s="118" t="s">
        <v>87</v>
      </c>
      <c r="Z13" s="122" t="s">
        <v>1536</v>
      </c>
      <c r="AA13" s="121" t="s">
        <v>1534</v>
      </c>
    </row>
    <row r="14" spans="1:27">
      <c r="A14" s="129"/>
      <c r="C14" s="76"/>
      <c r="E14" s="94" t="s">
        <v>117</v>
      </c>
      <c r="F14" s="73">
        <f>AVERAGE('Clearinghouse Official'!$G42,'Clearinghouse Official'!$G86)</f>
        <v>0.75</v>
      </c>
      <c r="G14" s="93">
        <f>'Clearinghouse Official'!$G$10</f>
        <v>10000</v>
      </c>
      <c r="I14" s="94" t="s">
        <v>70</v>
      </c>
      <c r="J14" s="73">
        <f>AVERAGE('Clearinghouse Official'!$G$105,'Clearinghouse Official'!$G$86,'Clearinghouse Official'!$G$42,'Clearinghouse Official'!$G$10)</f>
        <v>5833.583333333333</v>
      </c>
      <c r="K14" s="76"/>
      <c r="N14" s="86" t="s">
        <v>143</v>
      </c>
      <c r="O14" s="83">
        <f>AVERAGE($J$26:$J$29)</f>
        <v>920625</v>
      </c>
      <c r="Q14" s="102" t="s">
        <v>133</v>
      </c>
      <c r="R14" s="73"/>
      <c r="S14" s="73"/>
      <c r="T14" s="73">
        <v>26462500</v>
      </c>
      <c r="U14" s="73">
        <v>2127500</v>
      </c>
      <c r="V14" s="73"/>
      <c r="W14" s="73"/>
      <c r="X14" s="73"/>
      <c r="Y14" s="73">
        <f>AVERAGE('Clearinghouse Official'!$G$17,'Clearinghouse Official'!$G$21)</f>
        <v>187500</v>
      </c>
      <c r="Z14" s="73"/>
      <c r="AA14" s="105">
        <f>AVERAGE(T14:U14,Y14)</f>
        <v>9592500</v>
      </c>
    </row>
    <row r="15" spans="1:27">
      <c r="A15" s="130" t="s">
        <v>106</v>
      </c>
      <c r="B15" s="125" t="e">
        <f>AVERAGE(B16:B18)</f>
        <v>#DIV/0!</v>
      </c>
      <c r="C15" s="126">
        <f>C16</f>
        <v>25000000</v>
      </c>
      <c r="E15" s="94" t="s">
        <v>64</v>
      </c>
      <c r="F15" s="73">
        <f>AVERAGE('Clearinghouse Official'!$G105,'Clearinghouse Official'!$G116)</f>
        <v>63750</v>
      </c>
      <c r="G15" s="76"/>
      <c r="I15" s="94" t="s">
        <v>106</v>
      </c>
      <c r="J15" s="73">
        <f>'Clearinghouse Official'!$G$116</f>
        <v>120000</v>
      </c>
      <c r="K15" s="76"/>
      <c r="N15" s="86" t="s">
        <v>111</v>
      </c>
      <c r="O15" s="83" t="e">
        <f>AVERAGE($J$39:$J$43)</f>
        <v>#REF!</v>
      </c>
      <c r="Q15" s="102" t="s">
        <v>70</v>
      </c>
      <c r="R15" s="73">
        <v>858750</v>
      </c>
      <c r="S15" s="73">
        <v>31250</v>
      </c>
      <c r="T15" s="73"/>
      <c r="U15" s="73">
        <v>500000</v>
      </c>
      <c r="V15" s="73">
        <f>AVERAGE('Clearinghouse Official'!$G$131,'Clearinghouse Official'!$G$117,'Clearinghouse Official'!$G$107:$G$108,'Clearinghouse Official'!$G$98,'Clearinghouse Official'!$G$81,'Clearinghouse Official'!$G$79,'Clearinghouse Official'!$G$41)</f>
        <v>209714.28571428571</v>
      </c>
      <c r="W15" s="73" t="e">
        <f>AVERAGE('Clearinghouse Official'!$G$99:$G$100,'Clearinghouse Official'!$G$96:$G$97,'Clearinghouse Official'!$G$91,'Clearinghouse Official'!#REF!)</f>
        <v>#REF!</v>
      </c>
      <c r="X15" s="73">
        <f>AVERAGE('Clearinghouse Official'!$G$139,'Clearinghouse Official'!$G$106,'Clearinghouse Official'!$G$103:$G$104,'Clearinghouse Official'!$G$94,'Clearinghouse Official'!$G$87,'Clearinghouse Official'!$G$55:$G$56,'Clearinghouse Official'!$G$53,'Clearinghouse Official'!$G$47:$G$50,'Clearinghouse Official'!$G$52)</f>
        <v>674357.14285714284</v>
      </c>
      <c r="Y15" s="73">
        <f>AVERAGE('Clearinghouse Official'!$G$46,'Clearinghouse Official'!$G$144)</f>
        <v>425000</v>
      </c>
      <c r="Z15" s="73"/>
      <c r="AA15" s="105" t="e">
        <f>AVERAGE(R15:S15,U15:V15,W15:Y15)</f>
        <v>#REF!</v>
      </c>
    </row>
    <row r="16" spans="1:27" ht="15" thickBot="1">
      <c r="A16" s="131" t="s">
        <v>117</v>
      </c>
      <c r="B16" s="73" t="e">
        <f>AVERAGE('Clearinghouse Official'!$G$61,'Clearinghouse Official'!$G$54)</f>
        <v>#DIV/0!</v>
      </c>
      <c r="C16" s="93">
        <f>'Clearinghouse Official'!$G$29</f>
        <v>25000000</v>
      </c>
      <c r="E16" s="94" t="s">
        <v>123</v>
      </c>
      <c r="F16" s="73">
        <f>AVERAGE('Clearinghouse Official'!$G186,'Clearinghouse Official'!$G190,'Clearinghouse Official'!$G165)</f>
        <v>8516666.666666666</v>
      </c>
      <c r="G16" s="76"/>
      <c r="I16" s="94" t="s">
        <v>84</v>
      </c>
      <c r="J16" s="73">
        <f>'Clearinghouse Official'!$G$165</f>
        <v>50000</v>
      </c>
      <c r="K16" s="76"/>
      <c r="N16" s="86" t="s">
        <v>94</v>
      </c>
      <c r="O16" s="74">
        <f>AVERAGE($J$13:$J$18)</f>
        <v>5135166.7166666668</v>
      </c>
      <c r="Q16" s="102" t="s">
        <v>106</v>
      </c>
      <c r="R16" s="73">
        <v>12000</v>
      </c>
      <c r="S16" s="73">
        <v>120000</v>
      </c>
      <c r="T16" s="73"/>
      <c r="U16" s="73">
        <v>55000</v>
      </c>
      <c r="V16" s="73"/>
      <c r="W16" s="73" t="str">
        <f>'Clearinghouse Official'!$G$61</f>
        <v>N/A</v>
      </c>
      <c r="X16" s="73">
        <f>'Clearinghouse Official'!$G$111</f>
        <v>375000</v>
      </c>
      <c r="Y16" s="2"/>
      <c r="Z16" s="73"/>
      <c r="AA16" s="105">
        <f>AVERAGE(R16:S16,U16,W16:X16)</f>
        <v>140500</v>
      </c>
    </row>
    <row r="17" spans="1:27">
      <c r="A17" s="131" t="s">
        <v>64</v>
      </c>
      <c r="B17" s="73">
        <f>'Clearinghouse Official'!$G$111</f>
        <v>375000</v>
      </c>
      <c r="C17" s="93"/>
      <c r="E17" s="98"/>
      <c r="G17" s="76"/>
      <c r="I17" s="94" t="s">
        <v>97</v>
      </c>
      <c r="J17" s="73">
        <f>'Clearinghouse Official'!$G$186</f>
        <v>500000</v>
      </c>
      <c r="K17" s="76"/>
      <c r="N17" s="85" t="s">
        <v>103</v>
      </c>
      <c r="O17" s="82">
        <f>AVERAGE($J$5:$J$8,$J$10)</f>
        <v>96072.777777777781</v>
      </c>
      <c r="Q17" s="102" t="s">
        <v>84</v>
      </c>
      <c r="R17" s="73">
        <v>11745.833333333334</v>
      </c>
      <c r="S17" s="73">
        <v>50000</v>
      </c>
      <c r="T17" s="73"/>
      <c r="U17" s="73">
        <v>1000000</v>
      </c>
      <c r="V17" s="73">
        <f>'Clearinghouse Official'!$G$154</f>
        <v>120000</v>
      </c>
      <c r="W17" s="73" t="e">
        <f>AVERAGE('Clearinghouse Official'!$G$154,'Clearinghouse Official'!$G$148:$G$149,'Clearinghouse Official'!$G$134:$G$136,'Clearinghouse Official'!$G$133,'Clearinghouse Official'!$G$130:$G$131,'Clearinghouse Official'!$G$126,'Clearinghouse Official'!$G$124,'Clearinghouse Official'!$G$118,'Clearinghouse Official'!#REF!,'Clearinghouse Official'!$G$114,'Clearinghouse Official'!$G$112,'Clearinghouse Official'!$G$110,'Clearinghouse Official'!$G$102,'Clearinghouse Official'!$G$100,'Clearinghouse Official'!$G$99,'Clearinghouse Official'!$G$96,'Clearinghouse Official'!#REF!,'Clearinghouse Official'!$G$95,'Clearinghouse Official'!#REF!,'Clearinghouse Official'!#REF!,'Clearinghouse Official'!$G$93,'Clearinghouse Official'!$G$88:$G$92,'Clearinghouse Official'!$G$86,'Clearinghouse Official'!$G$83,'Clearinghouse Official'!$G$78,'Clearinghouse Official'!$G$77,'Clearinghouse Official'!$G$75,'Clearinghouse Official'!$G$73,'Clearinghouse Official'!$G$69,'Clearinghouse Official'!$G$59,'Clearinghouse Official'!$G$58)</f>
        <v>#REF!</v>
      </c>
      <c r="X17" s="73"/>
      <c r="Y17" s="73"/>
      <c r="Z17" s="73"/>
      <c r="AA17" s="105" t="e">
        <f>AVERAGE(R17:S17,U17:W17)</f>
        <v>#REF!</v>
      </c>
    </row>
    <row r="18" spans="1:27">
      <c r="A18" s="131" t="s">
        <v>123</v>
      </c>
      <c r="B18" s="73">
        <f>AVERAGE('Clearinghouse Official'!$G$186,'Clearinghouse Official'!$G$182)</f>
        <v>500000</v>
      </c>
      <c r="C18" s="76"/>
      <c r="E18" s="86" t="s">
        <v>138</v>
      </c>
      <c r="G18" s="126" t="e">
        <f>$G$19</f>
        <v>#REF!</v>
      </c>
      <c r="I18" s="94" t="s">
        <v>113</v>
      </c>
      <c r="J18" s="73">
        <f>'Clearinghouse Official'!G190</f>
        <v>25000000</v>
      </c>
      <c r="K18" s="76"/>
      <c r="N18" s="86" t="s">
        <v>80</v>
      </c>
      <c r="O18" s="83">
        <f>AVERAGE($J$46:$J$47)</f>
        <v>524678.57142857136</v>
      </c>
      <c r="Q18" s="102" t="s">
        <v>97</v>
      </c>
      <c r="R18" s="73">
        <v>31055.555555555555</v>
      </c>
      <c r="S18" s="73">
        <v>500000</v>
      </c>
      <c r="T18" s="73"/>
      <c r="U18" s="73"/>
      <c r="V18" s="73">
        <f>'Clearinghouse Official'!$G$176</f>
        <v>1</v>
      </c>
      <c r="W18" s="73" t="e">
        <f>AVERAGE('Clearinghouse Official'!#REF!,'Clearinghouse Official'!$G$166:$G$171,'Clearinghouse Official'!#REF!,'Clearinghouse Official'!$G$173:$G$174,'Clearinghouse Official'!$G$191)</f>
        <v>#REF!</v>
      </c>
      <c r="X18" s="73"/>
      <c r="Y18" s="73">
        <f>'Clearinghouse Official'!$G$115</f>
        <v>480000</v>
      </c>
      <c r="Z18" s="73">
        <f>'Clearinghouse Official'!$G$141</f>
        <v>2000000</v>
      </c>
      <c r="AA18" s="105" t="e">
        <f>AVERAGE(R18:S18,V18:W18,Y18:Z18)</f>
        <v>#REF!</v>
      </c>
    </row>
    <row r="19" spans="1:27" ht="15" thickBot="1">
      <c r="A19" s="129"/>
      <c r="B19" s="73"/>
      <c r="C19" s="76"/>
      <c r="E19" s="94" t="s">
        <v>117</v>
      </c>
      <c r="G19" s="93" t="e">
        <f>AVERAGE('Clearinghouse Official'!#REF!,'Clearinghouse Official'!$G$181)</f>
        <v>#REF!</v>
      </c>
      <c r="I19" s="98"/>
      <c r="K19" s="76"/>
      <c r="N19" s="86" t="s">
        <v>1537</v>
      </c>
      <c r="O19" s="83">
        <f>AVERAGE($J$35:$J$36,$J$33)</f>
        <v>109905.09523809522</v>
      </c>
      <c r="Q19" s="103" t="s">
        <v>113</v>
      </c>
      <c r="R19" s="79"/>
      <c r="S19" s="79">
        <v>25000000</v>
      </c>
      <c r="T19" s="79"/>
      <c r="U19" s="79"/>
      <c r="V19" s="79"/>
      <c r="W19" s="79">
        <f>'Clearinghouse Official'!$G$90</f>
        <v>215000</v>
      </c>
      <c r="X19" s="79"/>
      <c r="Y19" s="79"/>
      <c r="Z19" s="79"/>
      <c r="AA19" s="123">
        <f>AVERAGE(S19,W19)</f>
        <v>12607500</v>
      </c>
    </row>
    <row r="20" spans="1:27" ht="15" thickBot="1">
      <c r="A20" s="130" t="s">
        <v>84</v>
      </c>
      <c r="B20" s="125" t="e">
        <f>AVERAGE(B21:B24)</f>
        <v>#REF!</v>
      </c>
      <c r="C20" s="126">
        <f>AVERAGE(C21:C24)</f>
        <v>12666.893749999999</v>
      </c>
      <c r="E20" s="98"/>
      <c r="G20" s="76"/>
      <c r="I20" s="86" t="s">
        <v>138</v>
      </c>
      <c r="K20" s="76"/>
      <c r="Q20" s="103" t="s">
        <v>1538</v>
      </c>
      <c r="R20" s="112">
        <f>AVERAGE(R15:R18)</f>
        <v>228387.84722222222</v>
      </c>
      <c r="S20" s="112">
        <f>AVERAGE(S15:S19)</f>
        <v>5140250</v>
      </c>
      <c r="T20" s="112">
        <f>T14</f>
        <v>26462500</v>
      </c>
      <c r="U20" s="112">
        <f>AVERAGE(U14:U17)</f>
        <v>920625</v>
      </c>
      <c r="V20" s="112">
        <f>AVERAGE(V15,V17:V18)</f>
        <v>109905.09523809522</v>
      </c>
      <c r="W20" s="112" t="e">
        <f>AVERAGE(W15:W19)</f>
        <v>#REF!</v>
      </c>
      <c r="X20" s="112">
        <f>AVERAGE(X15:X16)</f>
        <v>524678.57142857136</v>
      </c>
      <c r="Y20" s="112">
        <f>AVERAGE(Y14:Y15,Y18)</f>
        <v>364166.66666666669</v>
      </c>
      <c r="Z20" s="112">
        <f>Z18</f>
        <v>2000000</v>
      </c>
      <c r="AA20" s="106"/>
    </row>
    <row r="21" spans="1:27" ht="15" thickBot="1">
      <c r="A21" s="131" t="s">
        <v>117</v>
      </c>
      <c r="B21" s="73">
        <f>AVERAGE('Clearinghouse Official'!G$64,'Clearinghouse Official'!G$69,'Clearinghouse Official'!G$72:G$73,'Clearinghouse Official'!G$77:G$78,'Clearinghouse Official'!G$62,'Clearinghouse Official'!G$63,'Clearinghouse Official'!G$65,'Clearinghouse Official'!G$67:G$68,'Clearinghouse Official'!G$78)</f>
        <v>49766.666666666664</v>
      </c>
      <c r="C21" s="93">
        <f>AVERAGE('Clearinghouse Official'!$G$59,'Clearinghouse Official'!$G$75,'Clearinghouse Official'!$G$76)</f>
        <v>1667.1000000000001</v>
      </c>
      <c r="E21" s="86" t="s">
        <v>131</v>
      </c>
      <c r="F21" s="125">
        <f>$F$22</f>
        <v>26462500</v>
      </c>
      <c r="G21" s="76"/>
      <c r="I21" s="94" t="s">
        <v>113</v>
      </c>
      <c r="K21" s="93">
        <f>AVERAGE('Clearinghouse Official'!$G$181:$G$181)</f>
        <v>0.9</v>
      </c>
      <c r="N21" s="88" t="s">
        <v>108</v>
      </c>
      <c r="O21" s="115">
        <f>J59</f>
        <v>14500</v>
      </c>
      <c r="Q21" s="38"/>
    </row>
    <row r="22" spans="1:27" ht="15" thickBot="1">
      <c r="A22" s="131" t="s">
        <v>92</v>
      </c>
      <c r="B22" s="48" t="e">
        <f>AVERAGE('Clearinghouse Official'!G$92,'Clearinghouse Official'!G$93,'Clearinghouse Official'!G$95:G$97,'Clearinghouse Official'!G$99:G$102,'Clearinghouse Official'!G$110,'Clearinghouse Official'!G$114,'Clearinghouse Official'!#REF!,'Clearinghouse Official'!G$121:G$122,'Clearinghouse Official'!G$124:G$127,'Clearinghouse Official'!G$130,'Clearinghouse Official'!G$113,'Clearinghouse Official'!G$136,'Clearinghouse Official'!G$137,'Clearinghouse Official'!G$138,'Clearinghouse Official'!G$142:G$143,'Clearinghouse Official'!G$145:G$148,'Clearinghouse Official'!G$151,'Clearinghouse Official'!G$153,'Clearinghouse Official'!G$157,'Clearinghouse Official'!G$160:G$161)</f>
        <v>#REF!</v>
      </c>
      <c r="C22" s="93">
        <f>AVERAGE('Clearinghouse Official'!$G$117,'Clearinghouse Official'!$G$162)</f>
        <v>45000.25</v>
      </c>
      <c r="E22" s="94" t="s">
        <v>117</v>
      </c>
      <c r="F22" s="73">
        <f>AVERAGE('Clearinghouse Official'!$G$15:$G$16,'Clearinghouse Official'!$G$13,'Clearinghouse Official'!$G$11)</f>
        <v>26462500</v>
      </c>
      <c r="G22" s="76"/>
      <c r="I22" s="86" t="s">
        <v>131</v>
      </c>
      <c r="J22" s="48">
        <f>$J$23</f>
        <v>26462500</v>
      </c>
      <c r="K22" s="76"/>
      <c r="N22" s="89" t="s">
        <v>61</v>
      </c>
      <c r="O22" s="74">
        <f>J63</f>
        <v>7669300.5952380951</v>
      </c>
      <c r="Q22" s="40"/>
      <c r="R22" s="138" t="s">
        <v>78</v>
      </c>
      <c r="S22" s="138" t="s">
        <v>117</v>
      </c>
      <c r="T22" s="138" t="s">
        <v>64</v>
      </c>
      <c r="U22" s="138" t="s">
        <v>123</v>
      </c>
      <c r="V22" s="139" t="s">
        <v>92</v>
      </c>
      <c r="W22" s="139" t="s">
        <v>102</v>
      </c>
      <c r="X22" s="137" t="s">
        <v>1534</v>
      </c>
    </row>
    <row r="23" spans="1:27">
      <c r="A23" s="131" t="s">
        <v>123</v>
      </c>
      <c r="B23" s="73">
        <f>AVERAGE('Clearinghouse Official'!$G$165,'Clearinghouse Official'!$G$172,'Clearinghouse Official'!$G$178,'Clearinghouse Official'!$G$180,'Clearinghouse Official'!$G$183,'Clearinghouse Official'!$G$185)</f>
        <v>19416.666666666668</v>
      </c>
      <c r="C23" s="93">
        <f>AVERAGE('Clearinghouse Official'!$G$184,'Clearinghouse Official'!$G$179)</f>
        <v>2000.2249999999999</v>
      </c>
      <c r="E23" s="94"/>
      <c r="G23" s="76"/>
      <c r="I23" s="94" t="s">
        <v>133</v>
      </c>
      <c r="J23" s="73">
        <f>AVERAGE('Clearinghouse Official'!$G13,'Clearinghouse Official'!$G11,'Clearinghouse Official'!$G15,'Clearinghouse Official'!$G16)</f>
        <v>26462500</v>
      </c>
      <c r="K23" s="76"/>
      <c r="N23" s="89" t="s">
        <v>89</v>
      </c>
      <c r="O23" s="74" t="e">
        <f>J69</f>
        <v>#REF!</v>
      </c>
      <c r="Q23" s="88" t="s">
        <v>133</v>
      </c>
      <c r="R23" s="135"/>
      <c r="S23" s="114">
        <v>10385000.163636364</v>
      </c>
      <c r="T23" s="114"/>
      <c r="U23" s="114">
        <f>'Clearinghouse Official'!$G$140</f>
        <v>1000000</v>
      </c>
      <c r="V23" s="114"/>
      <c r="W23" s="115"/>
      <c r="X23" s="105">
        <f>AVERAGE(S23,$U$23)</f>
        <v>5692500.081818182</v>
      </c>
    </row>
    <row r="24" spans="1:27">
      <c r="A24" s="131" t="s">
        <v>102</v>
      </c>
      <c r="B24" s="73">
        <f>AVERAGE('Clearinghouse Official'!$G$198,'Clearinghouse Official'!$G$204,'Clearinghouse Official'!$G$206:$G$209,'Clearinghouse Official'!$G$211,'Clearinghouse Official'!$G$212,'Clearinghouse Official'!$G$213)</f>
        <v>10187.5</v>
      </c>
      <c r="C24" s="93">
        <f>AVERAGE('Clearinghouse Official'!$G$205)</f>
        <v>2000</v>
      </c>
      <c r="E24" s="86" t="s">
        <v>143</v>
      </c>
      <c r="F24" s="125" t="e">
        <f>AVERAGE(F25:$F$26)</f>
        <v>#REF!</v>
      </c>
      <c r="G24" s="127">
        <f>AVERAGE($G25:G$26)</f>
        <v>2000000.5</v>
      </c>
      <c r="I24" s="94"/>
      <c r="K24" s="76"/>
      <c r="N24" s="89" t="s">
        <v>75</v>
      </c>
      <c r="O24" s="74" t="e">
        <f>J77</f>
        <v>#REF!</v>
      </c>
      <c r="Q24" s="89" t="s">
        <v>70</v>
      </c>
      <c r="R24" s="116">
        <f>AVERAGE('Clearinghouse Official'!$G$6:$G$8)</f>
        <v>150000.4</v>
      </c>
      <c r="S24" s="73">
        <f>AVERAGE('Clearinghouse Official'!$G$42:$G$45,'Clearinghouse Official'!$G$46,'Clearinghouse Official'!$G$47:$G$50,'Clearinghouse Official'!$G$52:$G$53,'Clearinghouse Official'!$G$55:$G$56,'Clearinghouse Official'!$G$31)</f>
        <v>809041.72916666663</v>
      </c>
      <c r="T24" s="73">
        <v>81334.782608695648</v>
      </c>
      <c r="U24" s="73">
        <v>675000</v>
      </c>
      <c r="V24" s="73"/>
      <c r="W24" s="74"/>
      <c r="X24" s="105">
        <f>AVERAGE($R$24:$U$24)</f>
        <v>428844.22794384055</v>
      </c>
    </row>
    <row r="25" spans="1:27" ht="15" thickBot="1">
      <c r="A25" s="129"/>
      <c r="C25" s="76"/>
      <c r="E25" s="94" t="s">
        <v>117</v>
      </c>
      <c r="F25" s="73" t="e">
        <f>AVERAGE('Clearinghouse Official'!$G$14,'Clearinghouse Official'!$G$19,'Clearinghouse Official'!$G$25,'Clearinghouse Official'!$G$45,'Clearinghouse Official'!#REF!)</f>
        <v>#REF!</v>
      </c>
      <c r="G25" s="93">
        <f>AVERAGE('Clearinghouse Official'!G$18,'Clearinghouse Official'!G$140)</f>
        <v>4000000</v>
      </c>
      <c r="I25" s="86" t="s">
        <v>143</v>
      </c>
      <c r="J25" s="48">
        <f>AVERAGE($J$26:$J$29)</f>
        <v>920625</v>
      </c>
      <c r="K25" s="93">
        <f>AVERAGE($K$26,$K$29:$K$30)</f>
        <v>1</v>
      </c>
      <c r="N25" s="90" t="s">
        <v>100</v>
      </c>
      <c r="O25" s="80">
        <f>J84</f>
        <v>321884.12179487181</v>
      </c>
      <c r="Q25" s="89" t="s">
        <v>106</v>
      </c>
      <c r="R25" s="116"/>
      <c r="S25" s="73">
        <v>8500</v>
      </c>
      <c r="T25" s="73">
        <v>375000</v>
      </c>
      <c r="U25" s="73">
        <v>87500</v>
      </c>
      <c r="V25" s="73"/>
      <c r="W25" s="74"/>
      <c r="X25" s="105">
        <f>AVERAGE($S$25:$U$25)</f>
        <v>157000</v>
      </c>
    </row>
    <row r="26" spans="1:27">
      <c r="A26" s="130" t="s">
        <v>97</v>
      </c>
      <c r="B26" s="125" t="e">
        <f>AVERAGE(B27:B29)</f>
        <v>#REF!</v>
      </c>
      <c r="C26" s="127" t="e">
        <f>AVERAGE(C27:C29)</f>
        <v>#REF!</v>
      </c>
      <c r="E26" s="94" t="s">
        <v>123</v>
      </c>
      <c r="F26" s="73">
        <f>AVERAGE('Clearinghouse Official'!$G182,'Clearinghouse Official'!$G155)</f>
        <v>1</v>
      </c>
      <c r="G26" s="93">
        <f>'Clearinghouse Official'!$G$187</f>
        <v>1</v>
      </c>
      <c r="I26" s="94" t="s">
        <v>133</v>
      </c>
      <c r="J26" s="73">
        <f>AVERAGE('Clearinghouse Official'!$G$25,'Clearinghouse Official'!$G$18,'Clearinghouse Official'!$G$14,'Clearinghouse Official'!$G$9)</f>
        <v>2127500</v>
      </c>
      <c r="K26" s="93">
        <f>'Clearinghouse Official'!$G$12</f>
        <v>1</v>
      </c>
      <c r="Q26" s="89" t="s">
        <v>84</v>
      </c>
      <c r="R26" s="116"/>
      <c r="S26" s="73">
        <v>19650</v>
      </c>
      <c r="T26" s="73"/>
      <c r="U26" s="73">
        <v>34208.333333333336</v>
      </c>
      <c r="V26" s="73">
        <v>4833.3306902777776</v>
      </c>
      <c r="W26" s="74">
        <f>AVERAGE('Clearinghouse Official'!$G$198,'Clearinghouse Official'!$G$204,'Clearinghouse Official'!$G$206:$G$209,'Clearinghouse Official'!$G$211,'Clearinghouse Official'!$G$212,'Clearinghouse Official'!$G$213)</f>
        <v>10187.5</v>
      </c>
      <c r="X26" s="105">
        <f>AVERAGE($S$26,$U$26:$W$26)</f>
        <v>17219.791005902778</v>
      </c>
    </row>
    <row r="27" spans="1:27">
      <c r="A27" s="131" t="s">
        <v>117</v>
      </c>
      <c r="B27" s="48">
        <f>AVERAGE('Clearinghouse Official'!$G$89,'Clearinghouse Official'!$G$92:$G$93,'Clearinghouse Official'!$G$112,'Clearinghouse Official'!$G$115,'Clearinghouse Official'!$G$118,'Clearinghouse Official'!$G$128,'Clearinghouse Official'!$G$129,'Clearinghouse Official'!$G$133)</f>
        <v>170722.22222222222</v>
      </c>
      <c r="C27" s="93">
        <f>AVERAGE('Clearinghouse Official'!$G$71,'Clearinghouse Official'!$G$82,'Clearinghouse Official'!$G$83)</f>
        <v>0.65</v>
      </c>
      <c r="E27" s="98"/>
      <c r="G27" s="76"/>
      <c r="I27" s="94" t="s">
        <v>70</v>
      </c>
      <c r="J27" s="73">
        <f>'Clearinghouse Official'!$G$45</f>
        <v>500000</v>
      </c>
      <c r="K27" s="76"/>
      <c r="Q27" s="72" t="s">
        <v>97</v>
      </c>
      <c r="R27" s="116"/>
      <c r="S27" s="134">
        <v>189444</v>
      </c>
      <c r="T27" s="73"/>
      <c r="U27" s="134">
        <v>500000</v>
      </c>
      <c r="V27" s="73">
        <v>13654</v>
      </c>
      <c r="W27" s="74"/>
      <c r="X27" s="105">
        <f>AVERAGE($U$27:$V$27,$S$27)</f>
        <v>234366</v>
      </c>
    </row>
    <row r="28" spans="1:27" ht="15" thickBot="1">
      <c r="A28" s="131" t="s">
        <v>92</v>
      </c>
      <c r="B28" s="73" t="e">
        <f>AVERAGE('Clearinghouse Official'!#REF!,'Clearinghouse Official'!#REF!,'Clearinghouse Official'!$G$163:$G$164,'Clearinghouse Official'!$G$166,'Clearinghouse Official'!$G$167:$G$171,'Clearinghouse Official'!#REF!,'Clearinghouse Official'!$G$173:$G$174)</f>
        <v>#REF!</v>
      </c>
      <c r="C28" s="93">
        <f>AVERAGE('Clearinghouse Official'!$G$149:$G$150,'Clearinghouse Official'!$G$152,'Clearinghouse Official'!$G$156)</f>
        <v>5750.0749999999998</v>
      </c>
      <c r="E28" s="86" t="s">
        <v>1537</v>
      </c>
      <c r="F28" s="125">
        <f>AVERAGE($F$29:$F$33)</f>
        <v>352389.22222222225</v>
      </c>
      <c r="G28" s="126">
        <f>AVERAGE($G$29,$G$31:$G$32)</f>
        <v>12508500</v>
      </c>
      <c r="I28" s="94" t="s">
        <v>106</v>
      </c>
      <c r="J28" s="73">
        <f>'Clearinghouse Official'!$G$133</f>
        <v>55000</v>
      </c>
      <c r="K28" s="76"/>
      <c r="Q28" s="77" t="s">
        <v>113</v>
      </c>
      <c r="R28" s="136"/>
      <c r="S28" s="79">
        <v>9005003</v>
      </c>
      <c r="T28" s="79"/>
      <c r="U28" s="79"/>
      <c r="V28" s="79"/>
      <c r="W28" s="80"/>
      <c r="X28" s="123">
        <f>S28</f>
        <v>9005003</v>
      </c>
    </row>
    <row r="29" spans="1:27" ht="15" thickBot="1">
      <c r="A29" s="131" t="s">
        <v>123</v>
      </c>
      <c r="B29" s="73">
        <f>AVERAGE('Clearinghouse Official'!$G$190:$G$191)</f>
        <v>25000000</v>
      </c>
      <c r="C29" s="93" t="e">
        <f>AVERAGE('Clearinghouse Official'!$G$187,'Clearinghouse Official'!#REF!)</f>
        <v>#REF!</v>
      </c>
      <c r="E29" s="94" t="s">
        <v>117</v>
      </c>
      <c r="F29" s="73" t="str">
        <f>'Clearinghouse Official'!$G$31</f>
        <v>N/A</v>
      </c>
      <c r="G29" s="93">
        <f>'Clearinghouse Official'!$G$29</f>
        <v>25000000</v>
      </c>
      <c r="I29" s="94" t="s">
        <v>97</v>
      </c>
      <c r="J29" s="73">
        <f>'Clearinghouse Official'!$G$140</f>
        <v>1000000</v>
      </c>
      <c r="K29" s="93">
        <f>'Clearinghouse Official'!G155</f>
        <v>1</v>
      </c>
      <c r="N29" s="86"/>
      <c r="O29" s="83"/>
      <c r="Q29" s="121" t="s">
        <v>1539</v>
      </c>
      <c r="R29" s="109">
        <f>R24</f>
        <v>150000.4</v>
      </c>
      <c r="S29" s="108">
        <f>AVERAGE($S$23:$S$28)</f>
        <v>3402773.1488005049</v>
      </c>
      <c r="T29" s="108">
        <f>AVERAGE($T$24:$T$25)</f>
        <v>228167.39130434784</v>
      </c>
      <c r="U29" s="108">
        <f>AVERAGE($U$23:$U$27)</f>
        <v>459341.66666666663</v>
      </c>
      <c r="V29" s="108">
        <f>AVERAGE($V$26:$V$27)</f>
        <v>9243.6653451388884</v>
      </c>
      <c r="W29" s="108">
        <f>$W$26</f>
        <v>10187.5</v>
      </c>
      <c r="X29" s="132"/>
    </row>
    <row r="30" spans="1:27" ht="15" thickBot="1">
      <c r="A30" s="129"/>
      <c r="C30" s="76"/>
      <c r="E30" s="94" t="s">
        <v>64</v>
      </c>
      <c r="F30" s="73">
        <f>AVERAGE('Clearinghouse Official'!$G79,'Clearinghouse Official'!$G81,'Clearinghouse Official'!$G98,'Clearinghouse Official'!$G107:$G108,'Clearinghouse Official'!$G117)</f>
        <v>82166.666666666672</v>
      </c>
      <c r="G30" s="76"/>
      <c r="I30" s="94" t="s">
        <v>113</v>
      </c>
      <c r="K30" s="93">
        <f>'Clearinghouse Official'!$G$187</f>
        <v>1</v>
      </c>
      <c r="N30" s="87"/>
      <c r="O30" s="84"/>
      <c r="Q30" s="38"/>
    </row>
    <row r="31" spans="1:27" ht="15" thickBot="1">
      <c r="A31" s="130" t="s">
        <v>113</v>
      </c>
      <c r="B31" s="125">
        <f>B32</f>
        <v>1007504.5</v>
      </c>
      <c r="C31" s="126" t="e">
        <f>AVERAGE(C32:C33)</f>
        <v>#REF!</v>
      </c>
      <c r="E31" s="94" t="s">
        <v>92</v>
      </c>
      <c r="F31" s="2">
        <f>AVERAGE('Clearinghouse Official'!$G$131)</f>
        <v>975000</v>
      </c>
      <c r="G31" s="101" t="str">
        <f>'Clearinghouse Official'!$G$120</f>
        <v>N/A</v>
      </c>
      <c r="I31" s="86" t="s">
        <v>1537</v>
      </c>
      <c r="J31" s="48">
        <f>AVERAGE($J$35:$J$36,$J$33)</f>
        <v>109905.09523809522</v>
      </c>
      <c r="K31" s="93" t="e">
        <f>AVERAGE($K$34:$K$35,$K$32)</f>
        <v>#REF!</v>
      </c>
      <c r="N31" s="86"/>
      <c r="O31" s="83"/>
      <c r="Q31" s="38"/>
      <c r="R31" s="122" t="s">
        <v>103</v>
      </c>
      <c r="S31" s="118" t="s">
        <v>94</v>
      </c>
      <c r="T31" s="118" t="s">
        <v>131</v>
      </c>
      <c r="U31" s="118" t="s">
        <v>143</v>
      </c>
      <c r="V31" s="118" t="s">
        <v>1537</v>
      </c>
      <c r="W31" s="118" t="s">
        <v>111</v>
      </c>
      <c r="X31" s="119" t="s">
        <v>80</v>
      </c>
      <c r="Y31" s="118" t="s">
        <v>87</v>
      </c>
      <c r="Z31" s="122" t="s">
        <v>1536</v>
      </c>
      <c r="AA31" s="121" t="s">
        <v>1540</v>
      </c>
    </row>
    <row r="32" spans="1:27">
      <c r="A32" s="131" t="s">
        <v>117</v>
      </c>
      <c r="B32" s="73">
        <f>AVERAGE('Clearinghouse Official'!$G$86,'Clearinghouse Official'!$G$135,'Clearinghouse Official'!$G$141)</f>
        <v>1007504.5</v>
      </c>
      <c r="C32" s="93" t="e">
        <f>AVERAGE('Clearinghouse Official'!#REF!,'Clearinghouse Official'!$G$181)</f>
        <v>#REF!</v>
      </c>
      <c r="E32" s="94" t="s">
        <v>123</v>
      </c>
      <c r="F32" s="73">
        <f>'Clearinghouse Official'!$G$176</f>
        <v>1</v>
      </c>
      <c r="G32" s="93">
        <f>'Clearinghouse Official'!$G$132</f>
        <v>17000</v>
      </c>
      <c r="I32" s="94" t="s">
        <v>133</v>
      </c>
      <c r="K32" s="93">
        <f>'Clearinghouse Official'!$G$29</f>
        <v>25000000</v>
      </c>
      <c r="N32" s="86"/>
      <c r="O32" s="83"/>
      <c r="Q32" s="143" t="s">
        <v>78</v>
      </c>
      <c r="R32" s="135">
        <v>125000</v>
      </c>
      <c r="S32" s="142">
        <v>10000</v>
      </c>
      <c r="T32" s="114"/>
      <c r="U32" s="114"/>
      <c r="V32" s="142"/>
      <c r="W32" s="114"/>
      <c r="X32" s="114"/>
      <c r="Y32" s="114"/>
      <c r="Z32" s="114"/>
      <c r="AA32" s="105">
        <f>AVERAGE($R$32:$S$32)</f>
        <v>67500</v>
      </c>
    </row>
    <row r="33" spans="1:27" ht="15" thickBot="1">
      <c r="A33" s="120" t="s">
        <v>123</v>
      </c>
      <c r="B33" s="78"/>
      <c r="C33" s="96">
        <f>AVERAGE('Clearinghouse Official'!$G$189,'Clearinghouse Official'!$G$192:$G$195)</f>
        <v>5300</v>
      </c>
      <c r="E33" s="94" t="s">
        <v>102</v>
      </c>
      <c r="F33" s="73" t="str">
        <f>'Clearinghouse Official'!$G$198</f>
        <v>Varies</v>
      </c>
      <c r="G33" s="76"/>
      <c r="I33" s="94" t="s">
        <v>70</v>
      </c>
      <c r="J33" s="73">
        <f>AVERAGE('Clearinghouse Official'!$G$131,'Clearinghouse Official'!$G$117,'Clearinghouse Official'!$G$107:$G$108,'Clearinghouse Official'!$G$98,'Clearinghouse Official'!$G$81,'Clearinghouse Official'!$G$79,'Clearinghouse Official'!$G$41)</f>
        <v>209714.28571428571</v>
      </c>
      <c r="K33" s="76"/>
      <c r="N33" s="86"/>
      <c r="O33" s="83"/>
      <c r="Q33" s="102" t="s">
        <v>117</v>
      </c>
      <c r="R33" s="116">
        <v>465538.51153846155</v>
      </c>
      <c r="S33" s="141">
        <v>12550000</v>
      </c>
      <c r="T33" s="141">
        <v>26462500</v>
      </c>
      <c r="U33" s="73">
        <v>2127500</v>
      </c>
      <c r="V33" s="141">
        <v>215000</v>
      </c>
      <c r="W33" s="73">
        <v>13343.5</v>
      </c>
      <c r="X33" s="73">
        <v>1282000</v>
      </c>
      <c r="Y33" s="73">
        <v>288750</v>
      </c>
      <c r="Z33" s="73">
        <v>2000000</v>
      </c>
      <c r="AA33" s="105">
        <f>AVERAGE($R$33:$Z$33)</f>
        <v>5044959.1123931622</v>
      </c>
    </row>
    <row r="34" spans="1:27" ht="15" thickBot="1">
      <c r="I34" s="94" t="s">
        <v>106</v>
      </c>
      <c r="K34" s="93">
        <f>'Clearinghouse Official'!$G$132</f>
        <v>17000</v>
      </c>
      <c r="N34" s="86"/>
      <c r="O34" s="74"/>
      <c r="Q34" s="102" t="s">
        <v>64</v>
      </c>
      <c r="R34" s="116">
        <v>2500</v>
      </c>
      <c r="S34" s="141">
        <v>7500</v>
      </c>
      <c r="T34" s="140"/>
      <c r="U34" s="73"/>
      <c r="V34" s="141">
        <v>86266.666666666672</v>
      </c>
      <c r="W34" s="73">
        <v>5742.8571428571431</v>
      </c>
      <c r="X34" s="73">
        <v>217000</v>
      </c>
      <c r="Y34" s="73"/>
      <c r="Z34" s="73"/>
      <c r="AA34" s="105">
        <f>AVERAGE($V$34:$X$34,$R$34:$S$34)</f>
        <v>63801.904761904756</v>
      </c>
    </row>
    <row r="35" spans="1:27">
      <c r="E35" s="98"/>
      <c r="G35" s="76"/>
      <c r="I35" s="94" t="s">
        <v>84</v>
      </c>
      <c r="J35" s="73">
        <f>'Clearinghouse Official'!$G$154</f>
        <v>120000</v>
      </c>
      <c r="K35" s="93" t="e">
        <f>'Clearinghouse Official'!#REF!</f>
        <v>#REF!</v>
      </c>
      <c r="N35" s="85"/>
      <c r="O35" s="82"/>
      <c r="Q35" s="102" t="s">
        <v>92</v>
      </c>
      <c r="R35" s="116">
        <v>9327.7777777777774</v>
      </c>
      <c r="S35" s="141"/>
      <c r="T35" s="140"/>
      <c r="U35" s="73"/>
      <c r="V35" s="141">
        <v>10000</v>
      </c>
      <c r="W35" s="73">
        <v>96966.84166666666</v>
      </c>
      <c r="X35" s="73"/>
      <c r="Y35" s="73"/>
      <c r="Z35" s="73"/>
      <c r="AA35" s="105">
        <f>AVERAGE($V$35:$W$35,$R$35)</f>
        <v>38764.873148148145</v>
      </c>
    </row>
    <row r="36" spans="1:27">
      <c r="E36" s="86" t="s">
        <v>111</v>
      </c>
      <c r="F36" s="48" t="e">
        <f>AVERAGE(F37:$F$41)</f>
        <v>#REF!</v>
      </c>
      <c r="G36" s="93" t="e">
        <f>AVERAGE($G$37,G39:$G$41)</f>
        <v>#REF!</v>
      </c>
      <c r="I36" s="94" t="s">
        <v>97</v>
      </c>
      <c r="J36" s="73">
        <f>'Clearinghouse Official'!$G$176</f>
        <v>1</v>
      </c>
      <c r="K36" s="76"/>
      <c r="N36" s="86"/>
      <c r="O36" s="83"/>
      <c r="Q36" s="102" t="s">
        <v>123</v>
      </c>
      <c r="R36" s="116">
        <v>50000</v>
      </c>
      <c r="S36" s="141">
        <v>223333.33333333334</v>
      </c>
      <c r="T36" s="140"/>
      <c r="U36" s="73">
        <v>277500</v>
      </c>
      <c r="V36" s="141">
        <v>975000</v>
      </c>
      <c r="W36" s="73">
        <v>138812.5</v>
      </c>
      <c r="X36" s="73">
        <v>500000</v>
      </c>
      <c r="Y36" s="73">
        <v>550000</v>
      </c>
      <c r="Z36" s="73"/>
      <c r="AA36" s="105">
        <f>AVERAGE($U$36:$Y$36,$R$36:$S$36)</f>
        <v>387806.54761904763</v>
      </c>
    </row>
    <row r="37" spans="1:27" ht="15" thickBot="1">
      <c r="E37" s="94" t="s">
        <v>117</v>
      </c>
      <c r="F37" s="73">
        <f>AVERAGE('Clearinghouse Official'!$G88, 'Clearinghouse Official'!$G77:$G78,'Clearinghouse Official'!$G72:$G73,'Clearinghouse Official'!$G67:$G69,'Clearinghouse Official'!$G61:$G65,'Clearinghouse Official'!$G90)</f>
        <v>98100</v>
      </c>
      <c r="G37" s="93">
        <f>AVERAGE('Clearinghouse Official'!$G$75:$G$76,'Clearinghouse Official'!$G$82:$G$83)</f>
        <v>0.65</v>
      </c>
      <c r="I37" s="94"/>
      <c r="K37" s="76"/>
      <c r="N37" s="86"/>
      <c r="O37" s="83"/>
      <c r="Q37" s="103" t="s">
        <v>102</v>
      </c>
      <c r="R37" s="116">
        <v>3833.3333333333335</v>
      </c>
      <c r="S37" s="73"/>
      <c r="T37" s="73"/>
      <c r="U37" s="73"/>
      <c r="V37" s="141">
        <v>6000</v>
      </c>
      <c r="W37" s="73">
        <v>2730</v>
      </c>
      <c r="X37" s="73"/>
      <c r="Y37" s="73"/>
      <c r="Z37" s="73"/>
      <c r="AA37" s="123">
        <f>AVERAGE($V$37:$W$37,$R$37)</f>
        <v>4187.7777777777783</v>
      </c>
    </row>
    <row r="38" spans="1:27" ht="15" thickBot="1">
      <c r="E38" s="94" t="s">
        <v>64</v>
      </c>
      <c r="F38" s="73" t="e">
        <f>AVERAGE('Clearinghouse Official'!$G$99,'Clearinghouse Official'!$G$96:$G$97,'Clearinghouse Official'!$G$91,'Clearinghouse Official'!#REF!,'Clearinghouse Official'!$G$100)</f>
        <v>#REF!</v>
      </c>
      <c r="G38" s="76"/>
      <c r="I38" s="86" t="s">
        <v>111</v>
      </c>
      <c r="J38" s="48" t="e">
        <f>AVERAGE($J$39:$J$43)</f>
        <v>#REF!</v>
      </c>
      <c r="K38" s="93" t="e">
        <f>AVERAGE($K$41:$K$43,$K$39)</f>
        <v>#REF!</v>
      </c>
      <c r="Q38" s="144" t="s">
        <v>1541</v>
      </c>
      <c r="R38" s="107">
        <f>AVERAGE($R$32:$R$37)</f>
        <v>109366.60377492878</v>
      </c>
      <c r="S38" s="97">
        <f>AVERAGE(S36,$S$32:$S$34)</f>
        <v>3197708.3333333335</v>
      </c>
      <c r="T38" s="97">
        <f>$T$33</f>
        <v>26462500</v>
      </c>
      <c r="U38" s="97">
        <f>AVERAGE(U36,U33)</f>
        <v>1202500</v>
      </c>
      <c r="V38" s="97">
        <f>AVERAGE($V$33:$V$37)</f>
        <v>258453.33333333334</v>
      </c>
      <c r="W38" s="97">
        <f>AVERAGE($W$33:$W$37)</f>
        <v>51519.139761904764</v>
      </c>
      <c r="X38" s="108">
        <f>AVERAGE(X36,$X$33:$X$34)</f>
        <v>666333.33333333337</v>
      </c>
      <c r="Y38" s="108">
        <f>AVERAGE(Y36,Y33)</f>
        <v>419375</v>
      </c>
      <c r="Z38" s="145">
        <f>$Z$33</f>
        <v>2000000</v>
      </c>
    </row>
    <row r="39" spans="1:27">
      <c r="E39" s="94" t="s">
        <v>92</v>
      </c>
      <c r="F39" s="73" t="e">
        <f>AVERAGE('Clearinghouse Official'!$G102,'Clearinghouse Official'!$G110,'Clearinghouse Official'!$G113:$G114,'Clearinghouse Official'!#REF!,'Clearinghouse Official'!$G121:$G122,'Clearinghouse Official'!$G124:$G127,'Clearinghouse Official'!$G130,'Clearinghouse Official'!$G136:$G138,'Clearinghouse Official'!$G142,'Clearinghouse Official'!$G146:$G147,'Clearinghouse Official'!#REF!,'Clearinghouse Official'!$G166:$G171,'Clearinghouse Official'!#REF!,'Clearinghouse Official'!$G173:$G174,'Clearinghouse Official'!$G145,'Clearinghouse Official'!$G135)</f>
        <v>#REF!</v>
      </c>
      <c r="G39" s="93">
        <f>AVERAGE('Clearinghouse Official'!$G$156,'Clearinghouse Official'!$G$152,'Clearinghouse Official'!$G$149:$G$150)</f>
        <v>5750.0749999999998</v>
      </c>
      <c r="I39" s="94" t="s">
        <v>70</v>
      </c>
      <c r="J39" s="73" t="e">
        <f>AVERAGE('Clearinghouse Official'!$G$99:$G$100,'Clearinghouse Official'!$G$96:$G$97,'Clearinghouse Official'!$G$91,'Clearinghouse Official'!#REF!)</f>
        <v>#REF!</v>
      </c>
      <c r="K39" s="93" t="e">
        <f>'Clearinghouse Official'!#REF!</f>
        <v>#REF!</v>
      </c>
      <c r="S39" s="146"/>
      <c r="T39" s="147"/>
      <c r="U39" s="148"/>
      <c r="V39" s="146"/>
      <c r="W39" s="147"/>
      <c r="X39" s="73"/>
    </row>
    <row r="40" spans="1:27">
      <c r="E40" s="94" t="s">
        <v>123</v>
      </c>
      <c r="F40" s="73">
        <f>AVERAGE('Clearinghouse Official'!$G$191,'Clearinghouse Official'!$G$185,'Clearinghouse Official'!$G$183,'Clearinghouse Official'!$G$180)</f>
        <v>19166.666666666668</v>
      </c>
      <c r="G40" s="93" t="e">
        <f>AVERAGE('Clearinghouse Official'!#REF!,'Clearinghouse Official'!$G$179,'Clearinghouse Official'!#REF!,'Clearinghouse Official'!$G$193:$G$195)</f>
        <v>#REF!</v>
      </c>
      <c r="I40" s="94" t="s">
        <v>106</v>
      </c>
      <c r="J40" s="73" t="str">
        <f>'Clearinghouse Official'!$G$61</f>
        <v>N/A</v>
      </c>
      <c r="K40" s="76"/>
      <c r="T40" s="94"/>
      <c r="U40" s="73"/>
      <c r="W40" s="94"/>
      <c r="X40" s="73"/>
    </row>
    <row r="41" spans="1:27">
      <c r="E41" s="94" t="s">
        <v>102</v>
      </c>
      <c r="F41" s="73">
        <f>AVERAGE('Clearinghouse Official'!$G$213,'Clearinghouse Official'!$G$212,'Clearinghouse Official'!$G$211,'Clearinghouse Official'!$G$206:$G$207)</f>
        <v>1600</v>
      </c>
      <c r="G41" s="93">
        <f>'Clearinghouse Official'!$G$205</f>
        <v>2000</v>
      </c>
      <c r="I41" s="94" t="s">
        <v>84</v>
      </c>
      <c r="J41" s="73" t="e">
        <f>AVERAGE('Clearinghouse Official'!$G$154,'Clearinghouse Official'!$G$148:$G$149,'Clearinghouse Official'!$G$134:$G$136,'Clearinghouse Official'!$G$133,'Clearinghouse Official'!$G$130:$G$131,'Clearinghouse Official'!$G$126,'Clearinghouse Official'!$G$124,'Clearinghouse Official'!$G$118,'Clearinghouse Official'!#REF!,'Clearinghouse Official'!$G$114,'Clearinghouse Official'!$G$112,'Clearinghouse Official'!$G$110,'Clearinghouse Official'!$G$102,'Clearinghouse Official'!$G$100,'Clearinghouse Official'!$G$99,'Clearinghouse Official'!$G$96,'Clearinghouse Official'!#REF!,'Clearinghouse Official'!$G$95,'Clearinghouse Official'!#REF!,'Clearinghouse Official'!#REF!,'Clearinghouse Official'!$G$93,'Clearinghouse Official'!$G$88:$G$92,'Clearinghouse Official'!$G$86,'Clearinghouse Official'!$G$83,'Clearinghouse Official'!$G$78,'Clearinghouse Official'!$G$77,'Clearinghouse Official'!$G$75,'Clearinghouse Official'!$G$73,'Clearinghouse Official'!$G$69,'Clearinghouse Official'!$G$59,'Clearinghouse Official'!$G$58)</f>
        <v>#REF!</v>
      </c>
      <c r="K41" s="124">
        <f>AVERAGE('Clearinghouse Official'!$G$75:$G$76,'Clearinghouse Official'!$G$179,'Clearinghouse Official'!$G$205)</f>
        <v>1500.325</v>
      </c>
      <c r="T41" s="94"/>
      <c r="U41" s="73"/>
      <c r="W41" s="94"/>
      <c r="X41" s="73"/>
    </row>
    <row r="42" spans="1:27">
      <c r="E42" s="98"/>
      <c r="G42" s="76"/>
      <c r="I42" s="94" t="s">
        <v>97</v>
      </c>
      <c r="J42" s="73" t="e">
        <f>AVERAGE('Clearinghouse Official'!#REF!,'Clearinghouse Official'!$G$166:$G$171,'Clearinghouse Official'!#REF!,'Clearinghouse Official'!$G$173:$G$174,'Clearinghouse Official'!$G$191)</f>
        <v>#REF!</v>
      </c>
      <c r="K42" s="93" t="e">
        <f>AVERAGE('Clearinghouse Official'!#REF!,'Clearinghouse Official'!$G$156,'Clearinghouse Official'!$G$152,'Clearinghouse Official'!$G$149:$G$150,'Clearinghouse Official'!$G$83,'Clearinghouse Official'!$G$82)</f>
        <v>#REF!</v>
      </c>
      <c r="T42" s="94"/>
      <c r="U42" s="73"/>
      <c r="W42" s="94"/>
      <c r="X42" s="73"/>
    </row>
    <row r="43" spans="1:27">
      <c r="E43" s="86" t="s">
        <v>80</v>
      </c>
      <c r="F43" s="48">
        <f>AVERAGE($F$45:$F$47)</f>
        <v>424694.44444444444</v>
      </c>
      <c r="G43" s="93" t="e">
        <f>AVERAGE($G$44:$G$47)</f>
        <v>#REF!</v>
      </c>
      <c r="I43" s="94" t="s">
        <v>113</v>
      </c>
      <c r="J43" s="73">
        <f>'Clearinghouse Official'!$G$90</f>
        <v>215000</v>
      </c>
      <c r="K43" s="93">
        <f>AVERAGE('Clearinghouse Official'!$G$193:$G$195)</f>
        <v>3000</v>
      </c>
      <c r="T43" s="94"/>
      <c r="U43" s="73"/>
    </row>
    <row r="44" spans="1:27">
      <c r="E44" s="94" t="s">
        <v>78</v>
      </c>
      <c r="G44" s="93" t="e">
        <f>AVERAGE('Clearinghouse Official'!#REF!,'Clearinghouse Official'!$G$20,'Clearinghouse Official'!$G$24)</f>
        <v>#REF!</v>
      </c>
      <c r="I44" s="98"/>
      <c r="K44" s="76"/>
    </row>
    <row r="45" spans="1:27">
      <c r="E45" s="94" t="s">
        <v>117</v>
      </c>
      <c r="F45" s="73">
        <f>AVERAGE('Clearinghouse Official'!$G$47:$G$50,'Clearinghouse Official'!$G$52:$G$53,'Clearinghouse Official'!$G$55:$G$56)</f>
        <v>1113250</v>
      </c>
      <c r="G45" s="124">
        <f>AVERAGE('Clearinghouse Official'!$G$36,'Clearinghouse Official'!$G$32:$G$33)</f>
        <v>0.45</v>
      </c>
      <c r="I45" s="86" t="s">
        <v>80</v>
      </c>
      <c r="J45" s="48">
        <f>AVERAGE($J$46:$J$47)</f>
        <v>524678.57142857136</v>
      </c>
      <c r="K45" s="93" t="e">
        <f>$K$46</f>
        <v>#REF!</v>
      </c>
    </row>
    <row r="46" spans="1:27">
      <c r="E46" s="94" t="s">
        <v>64</v>
      </c>
      <c r="F46" s="73">
        <f>AVERAGE('Clearinghouse Official'!$G$111,'Clearinghouse Official'!$G$106,'Clearinghouse Official'!$G$103:$G$104,'Clearinghouse Official'!$G$94,'Clearinghouse Official'!$G$87)</f>
        <v>149833.33333333334</v>
      </c>
      <c r="G46" s="93">
        <f>AVERAGE('Clearinghouse Official'!$G$84:$G$85,'Clearinghouse Official'!$G$80,'Clearinghouse Official'!$G$70)</f>
        <v>0.67500000000000004</v>
      </c>
      <c r="I46" s="94" t="s">
        <v>70</v>
      </c>
      <c r="J46" s="73">
        <f>AVERAGE('Clearinghouse Official'!$G$139,'Clearinghouse Official'!$G$106,'Clearinghouse Official'!$G$103:$G$104,'Clearinghouse Official'!$G$94,'Clearinghouse Official'!$G$87,'Clearinghouse Official'!$G$55:$G$56,'Clearinghouse Official'!$G$53,'Clearinghouse Official'!$G$47:$G$50,'Clearinghouse Official'!$G$52)</f>
        <v>674357.14285714284</v>
      </c>
      <c r="K46" s="93" t="e">
        <f>AVERAGE('Clearinghouse Official'!#REF!,'Clearinghouse Official'!$G$20,'Clearinghouse Official'!$G$24,'Clearinghouse Official'!$G$32:$G$33,'Clearinghouse Official'!$G$36,'Clearinghouse Official'!$G$70,'Clearinghouse Official'!$G$80,'Clearinghouse Official'!$G$84:$G$85,'Clearinghouse Official'!$G$123)</f>
        <v>#REF!</v>
      </c>
    </row>
    <row r="47" spans="1:27">
      <c r="E47" s="94" t="s">
        <v>123</v>
      </c>
      <c r="F47" s="73">
        <f>'Clearinghouse Official'!$G$139</f>
        <v>11000</v>
      </c>
      <c r="G47" s="93">
        <f>'Clearinghouse Official'!$G$123</f>
        <v>0.45</v>
      </c>
      <c r="I47" s="94" t="s">
        <v>106</v>
      </c>
      <c r="J47" s="73">
        <f>'Clearinghouse Official'!$G$111</f>
        <v>375000</v>
      </c>
      <c r="K47" s="76"/>
    </row>
    <row r="48" spans="1:27">
      <c r="E48" s="98"/>
      <c r="G48" s="76"/>
      <c r="I48" s="98"/>
      <c r="K48" s="76"/>
    </row>
    <row r="49" spans="5:11">
      <c r="E49" s="86" t="s">
        <v>87</v>
      </c>
      <c r="F49" s="125">
        <f>AVERAGE($F$50:$F$51)</f>
        <v>419375</v>
      </c>
      <c r="G49" s="76"/>
      <c r="I49" s="86" t="s">
        <v>87</v>
      </c>
      <c r="J49" s="48">
        <f>AVERAGE($J$50:$J$52)</f>
        <v>364166.66666666669</v>
      </c>
      <c r="K49" s="76"/>
    </row>
    <row r="50" spans="5:11">
      <c r="E50" s="94" t="s">
        <v>117</v>
      </c>
      <c r="F50" s="73">
        <f>AVERAGE('Clearinghouse Official'!$G$17,'Clearinghouse Official'!$G$21,'Clearinghouse Official'!$G$46,'Clearinghouse Official'!$G$115)</f>
        <v>288750</v>
      </c>
      <c r="G50" s="76"/>
      <c r="I50" s="94" t="s">
        <v>133</v>
      </c>
      <c r="J50" s="73">
        <f>AVERAGE('Clearinghouse Official'!$G$17,'Clearinghouse Official'!$G$21)</f>
        <v>187500</v>
      </c>
      <c r="K50" s="76"/>
    </row>
    <row r="51" spans="5:11">
      <c r="E51" s="94" t="s">
        <v>123</v>
      </c>
      <c r="F51" s="73">
        <f>'Clearinghouse Official'!$G$144</f>
        <v>550000</v>
      </c>
      <c r="G51" s="76"/>
      <c r="I51" s="94" t="s">
        <v>70</v>
      </c>
      <c r="J51" s="73">
        <f>AVERAGE('Clearinghouse Official'!$G$46,'Clearinghouse Official'!$G$144)</f>
        <v>425000</v>
      </c>
      <c r="K51" s="76"/>
    </row>
    <row r="52" spans="5:11">
      <c r="E52" s="98"/>
      <c r="G52" s="76"/>
      <c r="I52" s="94" t="s">
        <v>97</v>
      </c>
      <c r="J52" s="73">
        <f>'Clearinghouse Official'!$G$115</f>
        <v>480000</v>
      </c>
      <c r="K52" s="76"/>
    </row>
    <row r="53" spans="5:11">
      <c r="E53" s="86" t="s">
        <v>1536</v>
      </c>
      <c r="F53" s="125">
        <f>$F$54</f>
        <v>2000000</v>
      </c>
      <c r="G53" s="126">
        <f>AVERAGE($G$55:$G$56)</f>
        <v>0.47499999999999998</v>
      </c>
      <c r="I53" s="98"/>
      <c r="K53" s="76"/>
    </row>
    <row r="54" spans="5:11">
      <c r="E54" s="94" t="s">
        <v>117</v>
      </c>
      <c r="F54" s="73">
        <f>'Clearinghouse Official'!$G$141</f>
        <v>2000000</v>
      </c>
      <c r="G54" s="76"/>
      <c r="I54" s="86" t="s">
        <v>124</v>
      </c>
      <c r="J54" s="48">
        <f>$J$56</f>
        <v>2000000</v>
      </c>
      <c r="K54" s="76"/>
    </row>
    <row r="55" spans="5:11">
      <c r="E55" s="94" t="s">
        <v>92</v>
      </c>
      <c r="G55" s="93">
        <f>'Clearinghouse Official'!$G$162</f>
        <v>0.5</v>
      </c>
      <c r="I55" s="94" t="s">
        <v>84</v>
      </c>
      <c r="J55" s="73"/>
      <c r="K55" s="93">
        <f>AVERAGE('Clearinghouse Official'!$G$162,'Clearinghouse Official'!$G$184)</f>
        <v>0.47499999999999998</v>
      </c>
    </row>
    <row r="56" spans="5:11" ht="15" thickBot="1">
      <c r="E56" s="95" t="s">
        <v>123</v>
      </c>
      <c r="F56" s="133"/>
      <c r="G56" s="96">
        <f>'Clearinghouse Official'!G184</f>
        <v>0.45</v>
      </c>
      <c r="I56" s="95" t="s">
        <v>113</v>
      </c>
      <c r="J56" s="75">
        <f>'Clearinghouse Official'!$G$141</f>
        <v>2000000</v>
      </c>
      <c r="K56" s="93"/>
    </row>
    <row r="57" spans="5:11">
      <c r="K57" s="10"/>
    </row>
    <row r="58" spans="5:11" ht="15" thickBot="1"/>
    <row r="59" spans="5:11">
      <c r="E59" s="68"/>
      <c r="I59" s="85" t="s">
        <v>108</v>
      </c>
      <c r="J59" s="97">
        <f>AVERAGE($J$60:$J$61)</f>
        <v>14500</v>
      </c>
      <c r="K59" s="92"/>
    </row>
    <row r="60" spans="5:11">
      <c r="I60" s="94" t="s">
        <v>70</v>
      </c>
      <c r="J60" s="73">
        <f>'Clearinghouse Official'!$G$96</f>
        <v>19000</v>
      </c>
      <c r="K60" s="76"/>
    </row>
    <row r="61" spans="5:11">
      <c r="I61" s="94" t="s">
        <v>84</v>
      </c>
      <c r="J61" s="73">
        <f>'Clearinghouse Official'!$G$142</f>
        <v>10000</v>
      </c>
      <c r="K61" s="76"/>
    </row>
    <row r="62" spans="5:11">
      <c r="E62" s="68"/>
      <c r="I62" s="98"/>
      <c r="K62" s="76"/>
    </row>
    <row r="63" spans="5:11">
      <c r="E63" s="38"/>
      <c r="I63" s="86" t="s">
        <v>61</v>
      </c>
      <c r="J63" s="48">
        <f>AVERAGE($J$64:$J$67)</f>
        <v>7669300.5952380951</v>
      </c>
      <c r="K63" s="93">
        <f>AVERAGE(K64:K67)</f>
        <v>0.63750000000000007</v>
      </c>
    </row>
    <row r="64" spans="5:11">
      <c r="E64" s="38"/>
      <c r="I64" s="94" t="s">
        <v>133</v>
      </c>
      <c r="J64" s="73">
        <f>AVERAGE('Clearinghouse Official'!$G$11,'Clearinghouse Official'!$G$14:$G$18,'Clearinghouse Official'!$G$21)</f>
        <v>16069285.714285715</v>
      </c>
      <c r="K64" s="93">
        <f>AVERAGE('Clearinghouse Official'!$G$6,'Clearinghouse Official'!$G$12)</f>
        <v>0.9</v>
      </c>
    </row>
    <row r="65" spans="5:11">
      <c r="E65" s="38"/>
      <c r="I65" s="94" t="s">
        <v>70</v>
      </c>
      <c r="J65" s="73">
        <f>AVERAGE('Clearinghouse Official'!$G$10,'Clearinghouse Official'!$G$40,'Clearinghouse Official'!$G$43,'Clearinghouse Official'!$G$47,'Clearinghouse Official'!$G$50,'Clearinghouse Official'!$G$100,'Clearinghouse Official'!$G$144)</f>
        <v>627916.66666666663</v>
      </c>
      <c r="K65" s="93">
        <f>AVERAGE('Clearinghouse Official'!$G$36,'Clearinghouse Official'!$G$39,'Clearinghouse Official'!$G$70,'Clearinghouse Official'!$G$80)</f>
        <v>0.45</v>
      </c>
    </row>
    <row r="66" spans="5:11">
      <c r="I66" s="94" t="s">
        <v>97</v>
      </c>
      <c r="J66" s="73">
        <f>'Clearinghouse Official'!$G$115</f>
        <v>480000</v>
      </c>
      <c r="K66" s="93">
        <f>'Clearinghouse Official'!$G$149</f>
        <v>0.3</v>
      </c>
    </row>
    <row r="67" spans="5:11">
      <c r="I67" s="94" t="s">
        <v>113</v>
      </c>
      <c r="J67" s="73">
        <f>AVERAGE('Clearinghouse Official'!$G$141,'Clearinghouse Official'!$G$190)</f>
        <v>13500000</v>
      </c>
      <c r="K67" s="93">
        <f>AVERAGE('Clearinghouse Official'!$G$181:$G$181)</f>
        <v>0.9</v>
      </c>
    </row>
    <row r="68" spans="5:11">
      <c r="I68" s="94"/>
      <c r="K68" s="76"/>
    </row>
    <row r="69" spans="5:11">
      <c r="I69" s="86" t="s">
        <v>89</v>
      </c>
      <c r="J69" s="48" t="e">
        <f>AVERAGE($J$70:$J$74)</f>
        <v>#REF!</v>
      </c>
      <c r="K69" s="76"/>
    </row>
    <row r="70" spans="5:11">
      <c r="I70" s="94" t="s">
        <v>133</v>
      </c>
      <c r="J70" s="73">
        <f>AVERAGE('Clearinghouse Official'!$G$9,'Clearinghouse Official'!$G$13,'Clearinghouse Official'!$G$25)</f>
        <v>750000</v>
      </c>
      <c r="K70" s="93">
        <f>'Clearinghouse Official'!$G$29</f>
        <v>25000000</v>
      </c>
    </row>
    <row r="71" spans="5:11">
      <c r="I71" s="94" t="s">
        <v>70</v>
      </c>
      <c r="J71" s="73" t="e">
        <f>AVERAGE('Clearinghouse Official'!$G$103:$G$108,'Clearinghouse Official'!$G$99,'Clearinghouse Official'!$G$97:$G$98,'Clearinghouse Official'!#REF!,'Clearinghouse Official'!$G$87,'Clearinghouse Official'!$G$53,'Clearinghouse Official'!$G$44:$G$45,'Clearinghouse Official'!$G$26,'Clearinghouse Official'!$G$8)</f>
        <v>#REF!</v>
      </c>
      <c r="K71" s="93" t="e">
        <f>AVERAGE('Clearinghouse Official'!#REF!,'Clearinghouse Official'!$G$35,'Clearinghouse Official'!$G$84,'Clearinghouse Official'!#REF!)</f>
        <v>#REF!</v>
      </c>
    </row>
    <row r="72" spans="5:11">
      <c r="I72" s="94" t="s">
        <v>106</v>
      </c>
      <c r="J72" s="73">
        <f>AVERAGE('Clearinghouse Official'!$G116,'Clearinghouse Official'!$G133)</f>
        <v>87500</v>
      </c>
      <c r="K72" s="76"/>
    </row>
    <row r="73" spans="5:11">
      <c r="I73" s="94" t="s">
        <v>84</v>
      </c>
      <c r="J73" s="73">
        <f>AVERAGE('Clearinghouse Official'!$G$151,'Clearinghouse Official'!$G$147:$G$148,'Clearinghouse Official'!$G$128:$G$129,'Clearinghouse Official'!$G$118)</f>
        <v>11333.333333333334</v>
      </c>
      <c r="K73" s="93">
        <f>AVERAGE('Clearinghouse Official'!$G$75,'Clearinghouse Official'!$G$162,'Clearinghouse Official'!$G$184)</f>
        <v>0.48333333333333334</v>
      </c>
    </row>
    <row r="74" spans="5:11">
      <c r="I74" s="94" t="s">
        <v>97</v>
      </c>
      <c r="J74" s="73" t="e">
        <f>AVERAGE('Clearinghouse Official'!$G$140,'Clearinghouse Official'!#REF!,'Clearinghouse Official'!$G$166:$G$167,'Clearinghouse Official'!$G$169:$G$170,'Clearinghouse Official'!#REF!,'Clearinghouse Official'!$G$173:$G$174,'Clearinghouse Official'!$G$186,'Clearinghouse Official'!$G$192)</f>
        <v>#REF!</v>
      </c>
      <c r="K74" s="93"/>
    </row>
    <row r="75" spans="5:11">
      <c r="I75" s="94" t="s">
        <v>113</v>
      </c>
      <c r="K75" s="93">
        <f>'Clearinghouse Official'!$G$187</f>
        <v>1</v>
      </c>
    </row>
    <row r="76" spans="5:11">
      <c r="I76" s="94"/>
      <c r="K76" s="76"/>
    </row>
    <row r="77" spans="5:11">
      <c r="I77" s="86" t="s">
        <v>75</v>
      </c>
      <c r="J77" s="48" t="e">
        <f>AVERAGE(J78:J82)</f>
        <v>#REF!</v>
      </c>
      <c r="K77" s="101" t="e">
        <f>AVERAGE(K79:K82)</f>
        <v>#REF!</v>
      </c>
    </row>
    <row r="78" spans="5:11">
      <c r="I78" s="94" t="s">
        <v>70</v>
      </c>
      <c r="J78" s="73" t="e">
        <f>AVERAGE('Clearinghouse Official'!#REF!,'Clearinghouse Official'!$G$91,'Clearinghouse Official'!$G$41)</f>
        <v>#REF!</v>
      </c>
      <c r="K78" s="76"/>
    </row>
    <row r="79" spans="5:11">
      <c r="I79" s="94" t="s">
        <v>106</v>
      </c>
      <c r="J79" s="73">
        <f>AVERAGE('Clearinghouse Official'!$G$61,'Clearinghouse Official'!$G$59)</f>
        <v>5000</v>
      </c>
      <c r="K79" s="93">
        <f>'Clearinghouse Official'!$G$132</f>
        <v>17000</v>
      </c>
    </row>
    <row r="80" spans="5:11">
      <c r="I80" s="94" t="s">
        <v>84</v>
      </c>
      <c r="J80" s="75" t="e">
        <f>AVERAGE('Clearinghouse Official'!$G$62:$G$65,'Clearinghouse Official'!$G$67:$G$69,'Clearinghouse Official'!$G$72:$G$73,'Clearinghouse Official'!$G$89,'Clearinghouse Official'!$G$92:$G$93,'Clearinghouse Official'!$G$102,'Clearinghouse Official'!$G$109:$G$110,'Clearinghouse Official'!$G$112:$G$114,'Clearinghouse Official'!#REF!,'Clearinghouse Official'!$G$121,'Clearinghouse Official'!$G$122,'Clearinghouse Official'!$G$124:$G$127,'Clearinghouse Official'!$G$130,'Clearinghouse Official'!$G$135:$G$138,'Clearinghouse Official'!$G$143,'Clearinghouse Official'!$G$145:$G$146,'Clearinghouse Official'!$G$154,'Clearinghouse Official'!$G$180,'Clearinghouse Official'!$G$183,'Clearinghouse Official'!$G$206:$G$207,'Clearinghouse Official'!$G$211,'Clearinghouse Official'!$G$212,'Clearinghouse Official'!$G$213)</f>
        <v>#REF!</v>
      </c>
      <c r="K80" s="93" t="e">
        <f>AVERAGE('Clearinghouse Official'!#REF!,'Clearinghouse Official'!$G$179,'Clearinghouse Official'!$G$205)</f>
        <v>#REF!</v>
      </c>
    </row>
    <row r="81" spans="9:11">
      <c r="I81" s="94" t="s">
        <v>97</v>
      </c>
      <c r="J81" s="73">
        <f>AVERAGE('Clearinghouse Official'!$G$157,'Clearinghouse Official'!$G$160:$G$161,'Clearinghouse Official'!$G$163:$G$164,'Clearinghouse Official'!$G$168,'Clearinghouse Official'!$G$171:$G$172,'Clearinghouse Official'!$G$176,'Clearinghouse Official'!$G$178,'Clearinghouse Official'!$G$189,'Clearinghouse Official'!$G$191)</f>
        <v>4809.181818181818</v>
      </c>
      <c r="K81" s="93" t="e">
        <f>AVERAGE('Clearinghouse Official'!$G$82:$G$83,'Clearinghouse Official'!$G$150,'Clearinghouse Official'!$G$152:$G$153,'Clearinghouse Official'!$G$156,'Clearinghouse Official'!#REF!)</f>
        <v>#REF!</v>
      </c>
    </row>
    <row r="82" spans="9:11">
      <c r="I82" s="94" t="s">
        <v>113</v>
      </c>
      <c r="J82" s="73">
        <f>'Clearinghouse Official'!$G$90</f>
        <v>215000</v>
      </c>
      <c r="K82" s="93">
        <f>AVERAGE('Clearinghouse Official'!$G$204,'Clearinghouse Official'!$G$199,'Clearinghouse Official'!$G$193:$G$195)</f>
        <v>2740</v>
      </c>
    </row>
    <row r="83" spans="9:11">
      <c r="I83" s="98"/>
      <c r="K83" s="76"/>
    </row>
    <row r="84" spans="9:11">
      <c r="I84" s="86" t="s">
        <v>100</v>
      </c>
      <c r="J84" s="99">
        <f>AVERAGE($J$85:$J$87)</f>
        <v>321884.12179487181</v>
      </c>
      <c r="K84" s="93">
        <f>AVERAGE(K85,K87)</f>
        <v>0.74250000000000005</v>
      </c>
    </row>
    <row r="85" spans="9:11">
      <c r="I85" s="94" t="s">
        <v>70</v>
      </c>
      <c r="J85" s="75">
        <f>AVERAGE('Clearinghouse Official'!$G$42,'Clearinghouse Official'!$G$46,'Clearinghouse Official'!$G$48:$G$49,'Clearinghouse Official'!$G$52,'Clearinghouse Official'!$G$55:$G$56,'Clearinghouse Official'!$G$79,'Clearinghouse Official'!$G$81,'Clearinghouse Official'!$G$86,'Clearinghouse Official'!$G$94,'Clearinghouse Official'!$G$117,'Clearinghouse Official'!$G$131,'Clearinghouse Official'!$G$139)</f>
        <v>551692.36538461538</v>
      </c>
      <c r="K85" s="93">
        <f>AVERAGE('Clearinghouse Official'!$G$20,'Clearinghouse Official'!$G$24,'Clearinghouse Official'!$G$32:$G$33,'Clearinghouse Official'!$G$34,'Clearinghouse Official'!$G$85,'Clearinghouse Official'!$G$123)</f>
        <v>0.76</v>
      </c>
    </row>
    <row r="86" spans="9:11">
      <c r="I86" s="94" t="s">
        <v>106</v>
      </c>
      <c r="J86" s="75">
        <f>AVERAGE('Clearinghouse Official'!$G$111)</f>
        <v>375000</v>
      </c>
      <c r="K86" s="76"/>
    </row>
    <row r="87" spans="9:11" ht="15" thickBot="1">
      <c r="I87" s="95" t="s">
        <v>84</v>
      </c>
      <c r="J87" s="100">
        <f>AVERAGE('Clearinghouse Official'!$G$185,'Clearinghouse Official'!$G$165,'Clearinghouse Official'!$G$134,'Clearinghouse Official'!$G$77:$G$78)</f>
        <v>38960</v>
      </c>
      <c r="K87" s="96">
        <f>AVERAGE('Clearinghouse Official'!$G$76,'Clearinghouse Official'!$G$71)</f>
        <v>0.72500000000000009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1DE0E-60BD-4D16-BE3F-ED2FC8DDAB8F}">
  <dimension ref="A1"/>
  <sheetViews>
    <sheetView zoomScale="70" zoomScaleNormal="70" workbookViewId="0">
      <selection activeCell="Q67" sqref="Q67"/>
    </sheetView>
  </sheetViews>
  <sheetFormatPr defaultRowHeight="14.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6C9A-393B-4238-92AD-3D52BDF0135D}">
  <dimension ref="A2:S110"/>
  <sheetViews>
    <sheetView zoomScale="71" workbookViewId="0">
      <selection activeCell="D14" sqref="D14"/>
    </sheetView>
  </sheetViews>
  <sheetFormatPr defaultRowHeight="14.45"/>
  <cols>
    <col min="1" max="1" width="40.42578125" bestFit="1" customWidth="1"/>
    <col min="2" max="2" width="18.85546875" bestFit="1" customWidth="1"/>
    <col min="3" max="3" width="5" customWidth="1"/>
    <col min="4" max="4" width="17.7109375" bestFit="1" customWidth="1"/>
    <col min="6" max="6" width="1.85546875" customWidth="1"/>
    <col min="7" max="7" width="17.7109375" bestFit="1" customWidth="1"/>
    <col min="9" max="9" width="1.85546875" customWidth="1"/>
    <col min="10" max="10" width="29.140625" customWidth="1"/>
  </cols>
  <sheetData>
    <row r="2" spans="1:19">
      <c r="D2" s="68" t="s">
        <v>1542</v>
      </c>
      <c r="E2" s="69" t="s">
        <v>1543</v>
      </c>
      <c r="G2" s="68" t="s">
        <v>1544</v>
      </c>
      <c r="H2" s="69" t="s">
        <v>1543</v>
      </c>
      <c r="J2" s="68" t="s">
        <v>1545</v>
      </c>
      <c r="K2" s="69" t="s">
        <v>1543</v>
      </c>
      <c r="M2" s="69"/>
      <c r="N2" s="68" t="s">
        <v>108</v>
      </c>
      <c r="O2" s="68" t="s">
        <v>61</v>
      </c>
      <c r="P2" s="68" t="s">
        <v>121</v>
      </c>
      <c r="Q2" s="68" t="s">
        <v>89</v>
      </c>
      <c r="R2" s="68" t="s">
        <v>75</v>
      </c>
      <c r="S2" s="68" t="s">
        <v>100</v>
      </c>
    </row>
    <row r="3" spans="1:19">
      <c r="D3" s="37" t="s">
        <v>145</v>
      </c>
      <c r="E3">
        <v>4</v>
      </c>
      <c r="G3" s="37" t="s">
        <v>108</v>
      </c>
      <c r="H3">
        <v>2</v>
      </c>
      <c r="J3" s="37" t="s">
        <v>138</v>
      </c>
      <c r="K3">
        <v>3</v>
      </c>
      <c r="M3" s="68" t="s">
        <v>81</v>
      </c>
      <c r="N3" s="37"/>
      <c r="O3" s="37">
        <v>8</v>
      </c>
      <c r="P3" s="37">
        <v>1</v>
      </c>
      <c r="Q3" s="37">
        <v>1</v>
      </c>
      <c r="R3" s="37">
        <v>1</v>
      </c>
      <c r="S3" s="37">
        <v>1</v>
      </c>
    </row>
    <row r="4" spans="1:19">
      <c r="A4" s="36" t="s">
        <v>1546</v>
      </c>
      <c r="B4" t="s">
        <v>1547</v>
      </c>
      <c r="D4" s="37" t="s">
        <v>88</v>
      </c>
      <c r="E4">
        <v>5</v>
      </c>
      <c r="G4" s="37" t="s">
        <v>61</v>
      </c>
      <c r="H4">
        <v>37</v>
      </c>
      <c r="J4" s="37" t="s">
        <v>87</v>
      </c>
      <c r="K4">
        <v>9</v>
      </c>
      <c r="M4" s="68" t="s">
        <v>104</v>
      </c>
      <c r="N4" s="37"/>
      <c r="O4" s="37">
        <v>4</v>
      </c>
      <c r="P4" s="37"/>
      <c r="Q4" s="37">
        <v>16</v>
      </c>
      <c r="R4" s="37">
        <v>14</v>
      </c>
      <c r="S4" s="37"/>
    </row>
    <row r="5" spans="1:19">
      <c r="A5" s="37" t="s">
        <v>101</v>
      </c>
      <c r="B5">
        <v>2</v>
      </c>
      <c r="D5" s="37" t="s">
        <v>120</v>
      </c>
      <c r="E5">
        <v>1</v>
      </c>
      <c r="G5" s="37" t="s">
        <v>121</v>
      </c>
      <c r="H5">
        <v>2</v>
      </c>
      <c r="J5" s="37" t="s">
        <v>149</v>
      </c>
      <c r="K5">
        <v>4</v>
      </c>
      <c r="M5" s="68" t="s">
        <v>67</v>
      </c>
      <c r="N5" s="37">
        <v>2</v>
      </c>
      <c r="O5" s="37">
        <v>11</v>
      </c>
      <c r="P5" s="37">
        <v>1</v>
      </c>
      <c r="Q5" s="37">
        <v>35</v>
      </c>
      <c r="R5" s="37">
        <v>67</v>
      </c>
      <c r="S5" s="37">
        <v>9</v>
      </c>
    </row>
    <row r="6" spans="1:19">
      <c r="A6" s="37" t="s">
        <v>90</v>
      </c>
      <c r="B6">
        <v>3</v>
      </c>
      <c r="D6" s="37" t="s">
        <v>60</v>
      </c>
      <c r="E6">
        <v>67</v>
      </c>
      <c r="G6" s="37" t="s">
        <v>89</v>
      </c>
      <c r="H6">
        <v>65</v>
      </c>
      <c r="J6" s="37" t="s">
        <v>131</v>
      </c>
      <c r="K6">
        <v>6</v>
      </c>
      <c r="M6" s="68" t="s">
        <v>1548</v>
      </c>
      <c r="N6" s="37"/>
      <c r="O6" s="37">
        <v>14</v>
      </c>
      <c r="P6" s="37"/>
      <c r="Q6" s="37">
        <v>13</v>
      </c>
      <c r="R6" s="37">
        <v>3</v>
      </c>
      <c r="S6" s="37">
        <v>22</v>
      </c>
    </row>
    <row r="7" spans="1:19">
      <c r="A7" s="37" t="s">
        <v>116</v>
      </c>
      <c r="B7">
        <v>5</v>
      </c>
      <c r="D7" s="37" t="s">
        <v>99</v>
      </c>
      <c r="E7">
        <v>10</v>
      </c>
      <c r="G7" s="37" t="s">
        <v>75</v>
      </c>
      <c r="H7">
        <v>85</v>
      </c>
      <c r="J7" s="37" t="s">
        <v>124</v>
      </c>
      <c r="K7">
        <v>4</v>
      </c>
    </row>
    <row r="8" spans="1:19">
      <c r="A8" s="37" t="s">
        <v>109</v>
      </c>
      <c r="B8">
        <v>9</v>
      </c>
      <c r="D8" s="37" t="s">
        <v>150</v>
      </c>
      <c r="E8">
        <v>9</v>
      </c>
      <c r="G8" s="37" t="s">
        <v>100</v>
      </c>
      <c r="H8">
        <v>32</v>
      </c>
      <c r="J8" s="37" t="s">
        <v>143</v>
      </c>
      <c r="K8">
        <v>15</v>
      </c>
      <c r="M8" s="37"/>
    </row>
    <row r="9" spans="1:19">
      <c r="A9" s="37" t="s">
        <v>122</v>
      </c>
      <c r="B9">
        <v>46</v>
      </c>
      <c r="D9" s="37" t="s">
        <v>134</v>
      </c>
      <c r="E9">
        <v>9</v>
      </c>
      <c r="J9" s="37" t="s">
        <v>111</v>
      </c>
      <c r="K9">
        <v>91</v>
      </c>
    </row>
    <row r="10" spans="1:19">
      <c r="A10" s="37" t="s">
        <v>129</v>
      </c>
      <c r="B10">
        <v>17</v>
      </c>
      <c r="D10" s="37" t="s">
        <v>139</v>
      </c>
      <c r="E10">
        <v>7</v>
      </c>
      <c r="G10" s="68" t="s">
        <v>1549</v>
      </c>
      <c r="H10" s="69" t="s">
        <v>1543</v>
      </c>
      <c r="J10" s="37" t="s">
        <v>94</v>
      </c>
      <c r="K10">
        <v>9</v>
      </c>
    </row>
    <row r="11" spans="1:19">
      <c r="A11" s="37" t="s">
        <v>136</v>
      </c>
      <c r="B11">
        <v>9</v>
      </c>
      <c r="D11" s="37" t="s">
        <v>74</v>
      </c>
      <c r="E11">
        <v>95</v>
      </c>
      <c r="G11" s="37" t="s">
        <v>133</v>
      </c>
      <c r="H11">
        <v>23</v>
      </c>
      <c r="J11" s="37" t="s">
        <v>103</v>
      </c>
      <c r="K11">
        <v>39</v>
      </c>
    </row>
    <row r="12" spans="1:19">
      <c r="A12" s="37" t="s">
        <v>196</v>
      </c>
      <c r="B12">
        <v>2</v>
      </c>
      <c r="D12" s="37" t="s">
        <v>127</v>
      </c>
      <c r="E12">
        <v>2</v>
      </c>
      <c r="G12" s="37" t="s">
        <v>70</v>
      </c>
      <c r="H12">
        <v>66</v>
      </c>
      <c r="J12" s="37" t="s">
        <v>80</v>
      </c>
      <c r="K12">
        <v>27</v>
      </c>
    </row>
    <row r="13" spans="1:19">
      <c r="A13" s="37" t="s">
        <v>141</v>
      </c>
      <c r="B13">
        <v>3</v>
      </c>
      <c r="D13" s="37" t="s">
        <v>107</v>
      </c>
      <c r="E13">
        <v>11</v>
      </c>
      <c r="G13" s="37" t="s">
        <v>106</v>
      </c>
      <c r="H13">
        <v>7</v>
      </c>
      <c r="J13" s="37" t="s">
        <v>1537</v>
      </c>
      <c r="K13">
        <v>16</v>
      </c>
    </row>
    <row r="14" spans="1:19">
      <c r="A14" s="37" t="s">
        <v>61</v>
      </c>
      <c r="B14">
        <v>12</v>
      </c>
      <c r="D14" s="37" t="s">
        <v>114</v>
      </c>
      <c r="E14">
        <v>3</v>
      </c>
      <c r="G14" s="37" t="s">
        <v>84</v>
      </c>
      <c r="H14">
        <v>61</v>
      </c>
    </row>
    <row r="15" spans="1:19">
      <c r="A15" s="37" t="s">
        <v>62</v>
      </c>
      <c r="B15">
        <v>15</v>
      </c>
      <c r="G15" s="37" t="s">
        <v>97</v>
      </c>
      <c r="H15">
        <v>33</v>
      </c>
    </row>
    <row r="16" spans="1:19">
      <c r="A16" s="37" t="s">
        <v>202</v>
      </c>
      <c r="B16">
        <v>8</v>
      </c>
      <c r="D16" s="68" t="s">
        <v>28</v>
      </c>
      <c r="E16" s="69" t="s">
        <v>1543</v>
      </c>
      <c r="G16" s="37" t="s">
        <v>113</v>
      </c>
      <c r="H16">
        <v>17</v>
      </c>
      <c r="J16" s="37" t="s">
        <v>1550</v>
      </c>
    </row>
    <row r="17" spans="1:13">
      <c r="A17" s="37" t="s">
        <v>147</v>
      </c>
      <c r="B17">
        <v>5</v>
      </c>
      <c r="D17" s="37" t="s">
        <v>81</v>
      </c>
      <c r="E17">
        <v>11</v>
      </c>
      <c r="G17" s="37" t="s">
        <v>126</v>
      </c>
      <c r="H17">
        <v>14</v>
      </c>
      <c r="J17" s="38" t="s">
        <v>103</v>
      </c>
      <c r="K17">
        <v>26</v>
      </c>
    </row>
    <row r="18" spans="1:13">
      <c r="A18" s="37" t="s">
        <v>151</v>
      </c>
      <c r="B18">
        <v>3</v>
      </c>
      <c r="D18" s="37" t="s">
        <v>104</v>
      </c>
      <c r="E18">
        <v>35</v>
      </c>
      <c r="G18" s="37" t="s">
        <v>119</v>
      </c>
      <c r="H18">
        <v>2</v>
      </c>
      <c r="J18" s="38" t="s">
        <v>94</v>
      </c>
      <c r="K18">
        <v>2</v>
      </c>
    </row>
    <row r="19" spans="1:13">
      <c r="A19" s="37" t="s">
        <v>154</v>
      </c>
      <c r="B19">
        <v>4</v>
      </c>
      <c r="D19" s="37" t="s">
        <v>67</v>
      </c>
      <c r="E19">
        <v>125</v>
      </c>
      <c r="J19" s="38" t="s">
        <v>138</v>
      </c>
      <c r="K19">
        <v>3</v>
      </c>
    </row>
    <row r="20" spans="1:13">
      <c r="A20" s="37" t="s">
        <v>160</v>
      </c>
      <c r="B20">
        <v>4</v>
      </c>
      <c r="D20" s="37" t="s">
        <v>1548</v>
      </c>
      <c r="E20">
        <v>52</v>
      </c>
      <c r="J20" s="38" t="s">
        <v>143</v>
      </c>
      <c r="K20">
        <v>9</v>
      </c>
    </row>
    <row r="21" spans="1:13">
      <c r="A21" s="37" t="s">
        <v>156</v>
      </c>
      <c r="B21">
        <v>3</v>
      </c>
      <c r="J21" s="38" t="s">
        <v>1537</v>
      </c>
      <c r="K21">
        <v>13</v>
      </c>
      <c r="M21" s="37"/>
    </row>
    <row r="22" spans="1:13">
      <c r="A22" s="37" t="s">
        <v>158</v>
      </c>
      <c r="B22">
        <v>7</v>
      </c>
      <c r="D22" s="68" t="s">
        <v>32</v>
      </c>
      <c r="E22" s="69" t="s">
        <v>1551</v>
      </c>
      <c r="J22" s="38" t="s">
        <v>111</v>
      </c>
      <c r="K22">
        <v>65</v>
      </c>
      <c r="M22" s="37"/>
    </row>
    <row r="23" spans="1:13">
      <c r="A23" s="37" t="s">
        <v>159</v>
      </c>
      <c r="B23">
        <v>10</v>
      </c>
      <c r="D23" s="37" t="s">
        <v>85</v>
      </c>
      <c r="E23">
        <v>34</v>
      </c>
      <c r="J23" s="38" t="s">
        <v>80</v>
      </c>
      <c r="K23">
        <v>6</v>
      </c>
      <c r="M23" s="37"/>
    </row>
    <row r="24" spans="1:13">
      <c r="A24" s="37" t="s">
        <v>163</v>
      </c>
      <c r="B24">
        <v>4</v>
      </c>
      <c r="D24" s="37" t="s">
        <v>71</v>
      </c>
      <c r="E24">
        <v>137</v>
      </c>
      <c r="J24" s="38" t="s">
        <v>1552</v>
      </c>
      <c r="K24">
        <v>5</v>
      </c>
      <c r="M24" s="37"/>
    </row>
    <row r="25" spans="1:13">
      <c r="A25" s="37" t="s">
        <v>166</v>
      </c>
      <c r="B25">
        <v>10</v>
      </c>
      <c r="D25" t="s">
        <v>207</v>
      </c>
      <c r="E25">
        <v>52</v>
      </c>
      <c r="J25" s="38" t="s">
        <v>87</v>
      </c>
      <c r="K25">
        <v>7</v>
      </c>
      <c r="M25" s="37"/>
    </row>
    <row r="26" spans="1:13">
      <c r="A26" s="37" t="s">
        <v>165</v>
      </c>
      <c r="B26">
        <v>13</v>
      </c>
      <c r="E26">
        <f>SUM(E23:E25)</f>
        <v>223</v>
      </c>
      <c r="J26" s="38" t="s">
        <v>124</v>
      </c>
      <c r="K26">
        <v>2</v>
      </c>
      <c r="M26" s="37"/>
    </row>
    <row r="27" spans="1:13">
      <c r="A27" s="37" t="s">
        <v>164</v>
      </c>
      <c r="B27">
        <v>4</v>
      </c>
      <c r="J27" s="38" t="s">
        <v>149</v>
      </c>
      <c r="K27">
        <v>4</v>
      </c>
      <c r="M27" s="37"/>
    </row>
    <row r="28" spans="1:13">
      <c r="A28" s="37" t="s">
        <v>167</v>
      </c>
      <c r="B28">
        <v>11</v>
      </c>
      <c r="K28">
        <f>SUM(K17:K27)</f>
        <v>142</v>
      </c>
      <c r="M28" s="37"/>
    </row>
    <row r="29" spans="1:13">
      <c r="A29" s="37" t="s">
        <v>168</v>
      </c>
      <c r="B29">
        <v>6</v>
      </c>
      <c r="M29" s="37"/>
    </row>
    <row r="30" spans="1:13">
      <c r="A30" s="37" t="s">
        <v>170</v>
      </c>
      <c r="B30">
        <v>4</v>
      </c>
      <c r="J30" s="38" t="s">
        <v>145</v>
      </c>
      <c r="K30">
        <v>5</v>
      </c>
      <c r="M30" s="37"/>
    </row>
    <row r="31" spans="1:13">
      <c r="A31" s="37" t="s">
        <v>169</v>
      </c>
      <c r="B31">
        <v>4</v>
      </c>
      <c r="C31" s="37"/>
      <c r="D31" s="37"/>
      <c r="E31" s="37"/>
      <c r="F31" s="37"/>
      <c r="G31" s="37"/>
      <c r="J31" s="38" t="s">
        <v>1553</v>
      </c>
      <c r="K31">
        <v>1</v>
      </c>
      <c r="M31" s="37"/>
    </row>
    <row r="32" spans="1:13">
      <c r="A32" s="37" t="s">
        <v>171</v>
      </c>
      <c r="B32">
        <v>1</v>
      </c>
      <c r="J32" s="38" t="s">
        <v>88</v>
      </c>
      <c r="K32">
        <v>1</v>
      </c>
      <c r="M32" s="37"/>
    </row>
    <row r="33" spans="1:13">
      <c r="A33" s="37" t="s">
        <v>178</v>
      </c>
      <c r="B33">
        <v>10</v>
      </c>
      <c r="J33" s="38" t="s">
        <v>120</v>
      </c>
      <c r="K33">
        <v>1</v>
      </c>
      <c r="M33" s="37"/>
    </row>
    <row r="34" spans="1:13">
      <c r="A34" s="37" t="s">
        <v>172</v>
      </c>
      <c r="B34">
        <v>5</v>
      </c>
      <c r="J34" s="38" t="s">
        <v>60</v>
      </c>
      <c r="K34">
        <v>27</v>
      </c>
      <c r="M34" s="37"/>
    </row>
    <row r="35" spans="1:13">
      <c r="A35" s="37" t="s">
        <v>174</v>
      </c>
      <c r="B35">
        <v>2</v>
      </c>
      <c r="J35" s="38" t="s">
        <v>99</v>
      </c>
      <c r="K35">
        <v>11</v>
      </c>
      <c r="M35" s="37"/>
    </row>
    <row r="36" spans="1:13">
      <c r="A36" s="37" t="s">
        <v>175</v>
      </c>
      <c r="B36">
        <v>10</v>
      </c>
      <c r="J36" s="38" t="s">
        <v>150</v>
      </c>
      <c r="K36">
        <v>5</v>
      </c>
      <c r="M36" s="37"/>
    </row>
    <row r="37" spans="1:13">
      <c r="A37" s="37" t="s">
        <v>176</v>
      </c>
      <c r="B37">
        <v>8</v>
      </c>
      <c r="J37" s="38" t="s">
        <v>134</v>
      </c>
      <c r="K37">
        <v>7</v>
      </c>
      <c r="M37" s="37"/>
    </row>
    <row r="38" spans="1:13">
      <c r="A38" s="37" t="s">
        <v>173</v>
      </c>
      <c r="B38">
        <v>7</v>
      </c>
      <c r="J38" s="38" t="s">
        <v>1554</v>
      </c>
      <c r="K38">
        <v>2</v>
      </c>
      <c r="M38" s="37"/>
    </row>
    <row r="39" spans="1:13">
      <c r="A39" s="37" t="s">
        <v>177</v>
      </c>
      <c r="B39">
        <v>25</v>
      </c>
      <c r="J39" s="38" t="s">
        <v>139</v>
      </c>
      <c r="K39">
        <v>8</v>
      </c>
      <c r="M39" s="37"/>
    </row>
    <row r="40" spans="1:13">
      <c r="A40" s="37" t="s">
        <v>180</v>
      </c>
      <c r="B40">
        <v>6</v>
      </c>
      <c r="J40" s="38" t="s">
        <v>74</v>
      </c>
      <c r="K40">
        <v>58</v>
      </c>
      <c r="M40" s="37"/>
    </row>
    <row r="41" spans="1:13">
      <c r="A41" s="37" t="s">
        <v>181</v>
      </c>
      <c r="B41">
        <v>6</v>
      </c>
      <c r="J41" s="38" t="s">
        <v>127</v>
      </c>
      <c r="K41">
        <v>4</v>
      </c>
    </row>
    <row r="42" spans="1:13">
      <c r="A42" s="37" t="s">
        <v>182</v>
      </c>
      <c r="B42">
        <v>11</v>
      </c>
      <c r="J42" s="38" t="s">
        <v>107</v>
      </c>
      <c r="K42">
        <v>11</v>
      </c>
    </row>
    <row r="43" spans="1:13">
      <c r="A43" s="37" t="s">
        <v>183</v>
      </c>
      <c r="B43">
        <v>8</v>
      </c>
      <c r="J43" s="38" t="s">
        <v>114</v>
      </c>
      <c r="K43">
        <v>2</v>
      </c>
    </row>
    <row r="44" spans="1:13">
      <c r="A44" s="37" t="s">
        <v>203</v>
      </c>
      <c r="B44">
        <v>2</v>
      </c>
    </row>
    <row r="45" spans="1:13">
      <c r="A45" s="37" t="s">
        <v>184</v>
      </c>
      <c r="B45">
        <v>2</v>
      </c>
    </row>
    <row r="46" spans="1:13">
      <c r="A46" s="37" t="s">
        <v>185</v>
      </c>
      <c r="B46">
        <v>4</v>
      </c>
    </row>
    <row r="47" spans="1:13">
      <c r="A47" s="37" t="s">
        <v>186</v>
      </c>
      <c r="B47">
        <v>3</v>
      </c>
    </row>
    <row r="48" spans="1:13">
      <c r="A48" s="37" t="s">
        <v>187</v>
      </c>
      <c r="B48">
        <v>2</v>
      </c>
    </row>
    <row r="49" spans="1:2">
      <c r="A49" s="37" t="s">
        <v>188</v>
      </c>
      <c r="B49">
        <v>8</v>
      </c>
    </row>
    <row r="50" spans="1:2">
      <c r="A50" s="37" t="s">
        <v>189</v>
      </c>
      <c r="B50">
        <v>7</v>
      </c>
    </row>
    <row r="51" spans="1:2">
      <c r="A51" s="37" t="s">
        <v>191</v>
      </c>
      <c r="B51">
        <v>3</v>
      </c>
    </row>
    <row r="52" spans="1:2">
      <c r="A52" s="37" t="s">
        <v>190</v>
      </c>
      <c r="B52">
        <v>5</v>
      </c>
    </row>
    <row r="53" spans="1:2">
      <c r="A53" s="37" t="s">
        <v>192</v>
      </c>
      <c r="B53">
        <v>10</v>
      </c>
    </row>
    <row r="54" spans="1:2">
      <c r="A54" s="37" t="s">
        <v>194</v>
      </c>
      <c r="B54">
        <v>6</v>
      </c>
    </row>
    <row r="55" spans="1:2">
      <c r="A55" s="37" t="s">
        <v>193</v>
      </c>
      <c r="B55">
        <v>2</v>
      </c>
    </row>
    <row r="56" spans="1:2">
      <c r="A56" s="37" t="s">
        <v>195</v>
      </c>
      <c r="B56">
        <v>4</v>
      </c>
    </row>
    <row r="57" spans="1:2">
      <c r="A57" s="37" t="s">
        <v>1555</v>
      </c>
    </row>
    <row r="58" spans="1:2">
      <c r="A58" s="37" t="s">
        <v>76</v>
      </c>
      <c r="B58">
        <v>4</v>
      </c>
    </row>
    <row r="59" spans="1:2">
      <c r="A59" s="37" t="s">
        <v>179</v>
      </c>
      <c r="B59">
        <v>1</v>
      </c>
    </row>
    <row r="60" spans="1:2">
      <c r="A60" s="37" t="s">
        <v>1290</v>
      </c>
      <c r="B60">
        <v>1</v>
      </c>
    </row>
    <row r="61" spans="1:2">
      <c r="A61" s="37" t="s">
        <v>161</v>
      </c>
      <c r="B61">
        <v>1</v>
      </c>
    </row>
    <row r="62" spans="1:2">
      <c r="A62" s="37" t="s">
        <v>1556</v>
      </c>
      <c r="B62">
        <v>387</v>
      </c>
    </row>
    <row r="63" spans="1:2">
      <c r="A63" s="37" t="e" vm="1">
        <v>#VALUE!</v>
      </c>
      <c r="B63">
        <v>3</v>
      </c>
    </row>
    <row r="64" spans="1:2">
      <c r="A64" s="37" t="e" vm="2">
        <v>#VALUE!</v>
      </c>
      <c r="B64">
        <v>7</v>
      </c>
    </row>
    <row r="65" spans="1:2">
      <c r="A65" s="37" t="e" vm="3">
        <v>#VALUE!</v>
      </c>
      <c r="B65">
        <v>4</v>
      </c>
    </row>
    <row r="66" spans="1:2">
      <c r="A66" s="37" t="e" vm="4">
        <v>#VALUE!</v>
      </c>
      <c r="B66">
        <v>3</v>
      </c>
    </row>
    <row r="67" spans="1:2">
      <c r="A67" s="37" t="e" vm="5">
        <v>#VALUE!</v>
      </c>
      <c r="B67">
        <v>0</v>
      </c>
    </row>
    <row r="68" spans="1:2">
      <c r="A68" s="37" t="e" vm="6">
        <v>#VALUE!</v>
      </c>
      <c r="B68">
        <v>3</v>
      </c>
    </row>
    <row r="69" spans="1:2">
      <c r="A69" s="37" t="s">
        <v>1557</v>
      </c>
      <c r="B69">
        <v>3</v>
      </c>
    </row>
    <row r="70" spans="1:2">
      <c r="A70" s="37" t="e" vm="7">
        <v>#VALUE!</v>
      </c>
      <c r="B70">
        <v>6</v>
      </c>
    </row>
    <row r="71" spans="1:2">
      <c r="A71" s="37" t="e" vm="8">
        <v>#VALUE!</v>
      </c>
      <c r="B71">
        <v>0</v>
      </c>
    </row>
    <row r="72" spans="1:2">
      <c r="A72" s="37" t="e" vm="9">
        <v>#VALUE!</v>
      </c>
      <c r="B72">
        <v>3</v>
      </c>
    </row>
    <row r="73" spans="1:2">
      <c r="A73" s="37" t="e" vm="10">
        <v>#VALUE!</v>
      </c>
      <c r="B73">
        <v>2</v>
      </c>
    </row>
    <row r="74" spans="1:2">
      <c r="A74" s="37" t="e" vm="11">
        <v>#VALUE!</v>
      </c>
      <c r="B74">
        <v>4</v>
      </c>
    </row>
    <row r="75" spans="1:2">
      <c r="A75" s="37" t="e" vm="12">
        <v>#VALUE!</v>
      </c>
      <c r="B75">
        <v>2</v>
      </c>
    </row>
    <row r="76" spans="1:2">
      <c r="A76" s="37" t="e" vm="13">
        <v>#VALUE!</v>
      </c>
      <c r="B76">
        <v>7</v>
      </c>
    </row>
    <row r="77" spans="1:2">
      <c r="A77" s="37" t="e" vm="14">
        <v>#VALUE!</v>
      </c>
      <c r="B77">
        <v>16</v>
      </c>
    </row>
    <row r="78" spans="1:2">
      <c r="A78" s="37" t="e" vm="15">
        <v>#VALUE!</v>
      </c>
      <c r="B78">
        <v>2</v>
      </c>
    </row>
    <row r="79" spans="1:2">
      <c r="A79" s="37" t="e" vm="16">
        <v>#VALUE!</v>
      </c>
      <c r="B79">
        <v>6</v>
      </c>
    </row>
    <row r="80" spans="1:2">
      <c r="A80" s="37" t="e" vm="17">
        <v>#VALUE!</v>
      </c>
      <c r="B80">
        <v>10</v>
      </c>
    </row>
    <row r="81" spans="1:2">
      <c r="A81" s="37" t="e" vm="18">
        <v>#VALUE!</v>
      </c>
      <c r="B81">
        <v>4</v>
      </c>
    </row>
    <row r="82" spans="1:2">
      <c r="A82" s="37" t="s">
        <v>203</v>
      </c>
      <c r="B82">
        <v>2</v>
      </c>
    </row>
    <row r="83" spans="1:2">
      <c r="A83" s="37" t="e" vm="19">
        <v>#VALUE!</v>
      </c>
      <c r="B83">
        <v>2</v>
      </c>
    </row>
    <row r="84" spans="1:2">
      <c r="A84" s="37" t="e" vm="20">
        <v>#VALUE!</v>
      </c>
      <c r="B84">
        <v>3</v>
      </c>
    </row>
    <row r="85" spans="1:2">
      <c r="A85" s="37" t="e" vm="21">
        <v>#VALUE!</v>
      </c>
      <c r="B85">
        <v>1</v>
      </c>
    </row>
    <row r="86" spans="1:2">
      <c r="A86" s="37" t="e" vm="22">
        <v>#VALUE!</v>
      </c>
      <c r="B86">
        <v>1</v>
      </c>
    </row>
    <row r="87" spans="1:2">
      <c r="A87" s="37" t="e" vm="23">
        <v>#VALUE!</v>
      </c>
      <c r="B87">
        <v>6</v>
      </c>
    </row>
    <row r="88" spans="1:2">
      <c r="A88" s="37" t="e" vm="24">
        <v>#VALUE!</v>
      </c>
      <c r="B88">
        <v>4</v>
      </c>
    </row>
    <row r="89" spans="1:2">
      <c r="A89" s="37" t="e" vm="25">
        <v>#VALUE!</v>
      </c>
      <c r="B89">
        <v>3</v>
      </c>
    </row>
    <row r="90" spans="1:2">
      <c r="A90" s="37" t="e" vm="26">
        <v>#VALUE!</v>
      </c>
      <c r="B90">
        <v>6</v>
      </c>
    </row>
    <row r="91" spans="1:2">
      <c r="A91" s="37" t="e" vm="27">
        <v>#VALUE!</v>
      </c>
      <c r="B91">
        <v>5</v>
      </c>
    </row>
    <row r="92" spans="1:2">
      <c r="A92" s="37" t="e" vm="28">
        <v>#VALUE!</v>
      </c>
      <c r="B92">
        <v>0</v>
      </c>
    </row>
    <row r="93" spans="1:2">
      <c r="A93" s="37" t="e" vm="29">
        <v>#VALUE!</v>
      </c>
      <c r="B93">
        <v>4</v>
      </c>
    </row>
    <row r="94" spans="1:2">
      <c r="A94" t="e" vm="30">
        <v>#VALUE!</v>
      </c>
      <c r="B94">
        <v>0</v>
      </c>
    </row>
    <row r="96" spans="1:2">
      <c r="B96">
        <f>AVERAGE(B41:B94)</f>
        <v>11.30188679245283</v>
      </c>
    </row>
    <row r="97" spans="2:2">
      <c r="B97">
        <f>COUNTIF(B41:B94, 0)</f>
        <v>4</v>
      </c>
    </row>
    <row r="110" spans="2:2" ht="15" customHeight="1"/>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2E43-4A0D-4D32-B4E7-DA2A6DC8605E}">
  <sheetPr codeName="Sheet7" filterMode="1"/>
  <dimension ref="A1:W899"/>
  <sheetViews>
    <sheetView workbookViewId="0">
      <pane ySplit="3" topLeftCell="A4" activePane="bottomLeft" state="frozen"/>
      <selection pane="bottomLeft" activeCell="C4" sqref="C4"/>
      <selection activeCell="B1" sqref="B1"/>
    </sheetView>
  </sheetViews>
  <sheetFormatPr defaultColWidth="9.140625" defaultRowHeight="14.45"/>
  <cols>
    <col min="1" max="1" width="6.42578125" customWidth="1"/>
    <col min="2" max="2" width="9.140625" customWidth="1"/>
    <col min="3" max="3" width="10.42578125" customWidth="1"/>
    <col min="4" max="4" width="9.140625" customWidth="1"/>
    <col min="5" max="5" width="86" customWidth="1"/>
    <col min="6" max="6" width="72.42578125" customWidth="1"/>
    <col min="7" max="7" width="22.42578125" customWidth="1"/>
    <col min="8" max="10" width="9.140625" customWidth="1"/>
    <col min="11" max="11" width="21.5703125" customWidth="1"/>
    <col min="12" max="12" width="9.140625" customWidth="1"/>
    <col min="13" max="16" width="22.42578125" customWidth="1"/>
    <col min="17" max="17" width="56.140625" customWidth="1"/>
    <col min="18" max="18" width="9.140625" customWidth="1"/>
  </cols>
  <sheetData>
    <row r="1" spans="1:22">
      <c r="A1" t="s">
        <v>1558</v>
      </c>
      <c r="B1" s="4" t="s">
        <v>1559</v>
      </c>
      <c r="C1" t="s">
        <v>1560</v>
      </c>
      <c r="D1" t="s">
        <v>89</v>
      </c>
      <c r="E1" t="s">
        <v>1561</v>
      </c>
      <c r="F1" t="s">
        <v>1562</v>
      </c>
      <c r="G1" t="s">
        <v>1563</v>
      </c>
      <c r="H1" t="s">
        <v>1564</v>
      </c>
      <c r="I1" t="s">
        <v>1565</v>
      </c>
      <c r="J1" t="s">
        <v>1566</v>
      </c>
      <c r="K1" t="s">
        <v>21</v>
      </c>
      <c r="L1" t="s">
        <v>1567</v>
      </c>
      <c r="M1" t="s">
        <v>1568</v>
      </c>
      <c r="N1" t="s">
        <v>1569</v>
      </c>
      <c r="O1" t="s">
        <v>1570</v>
      </c>
      <c r="P1" t="s">
        <v>1571</v>
      </c>
      <c r="Q1" t="s">
        <v>1572</v>
      </c>
      <c r="R1" t="s">
        <v>1573</v>
      </c>
      <c r="S1" t="s">
        <v>1574</v>
      </c>
      <c r="T1" t="s">
        <v>1575</v>
      </c>
      <c r="U1" t="s">
        <v>1576</v>
      </c>
      <c r="V1" t="s">
        <v>1577</v>
      </c>
    </row>
    <row r="2" spans="1:22" hidden="1">
      <c r="A2">
        <v>5197</v>
      </c>
      <c r="B2" t="s">
        <v>1578</v>
      </c>
      <c r="D2" t="s">
        <v>101</v>
      </c>
      <c r="E2" t="s">
        <v>1579</v>
      </c>
      <c r="F2" t="s">
        <v>1580</v>
      </c>
      <c r="I2" t="b">
        <v>0</v>
      </c>
      <c r="J2">
        <v>25</v>
      </c>
      <c r="K2" t="s">
        <v>1581</v>
      </c>
      <c r="R2" t="s">
        <v>1582</v>
      </c>
      <c r="T2" t="s">
        <v>1583</v>
      </c>
      <c r="U2" t="s">
        <v>1584</v>
      </c>
      <c r="V2" t="s">
        <v>1585</v>
      </c>
    </row>
    <row r="3" spans="1:22" hidden="1">
      <c r="A3">
        <v>12571</v>
      </c>
      <c r="B3" t="s">
        <v>1578</v>
      </c>
      <c r="D3" t="s">
        <v>101</v>
      </c>
      <c r="E3" t="s">
        <v>1586</v>
      </c>
      <c r="F3" t="s">
        <v>1587</v>
      </c>
      <c r="I3" t="b">
        <v>0</v>
      </c>
      <c r="J3">
        <v>15</v>
      </c>
      <c r="K3" t="s">
        <v>1588</v>
      </c>
      <c r="M3" t="s">
        <v>1589</v>
      </c>
      <c r="Q3" t="s">
        <v>1590</v>
      </c>
      <c r="R3" t="s">
        <v>1591</v>
      </c>
      <c r="S3" t="s">
        <v>1592</v>
      </c>
      <c r="U3" t="s">
        <v>1593</v>
      </c>
    </row>
    <row r="4" spans="1:22">
      <c r="A4">
        <v>12572</v>
      </c>
      <c r="B4" t="s">
        <v>1594</v>
      </c>
      <c r="C4" t="s">
        <v>1594</v>
      </c>
      <c r="D4" t="s">
        <v>101</v>
      </c>
      <c r="E4" t="s">
        <v>1595</v>
      </c>
      <c r="F4" t="s">
        <v>1596</v>
      </c>
      <c r="I4" t="b">
        <v>0</v>
      </c>
      <c r="J4">
        <v>16</v>
      </c>
      <c r="K4" t="s">
        <v>1588</v>
      </c>
      <c r="M4" t="s">
        <v>1597</v>
      </c>
      <c r="Q4" t="s">
        <v>1590</v>
      </c>
      <c r="R4" t="s">
        <v>1591</v>
      </c>
      <c r="S4" t="s">
        <v>1592</v>
      </c>
      <c r="U4" t="s">
        <v>1598</v>
      </c>
      <c r="V4" t="s">
        <v>1599</v>
      </c>
    </row>
    <row r="5" spans="1:22" hidden="1">
      <c r="A5">
        <v>12573</v>
      </c>
      <c r="B5" t="s">
        <v>1578</v>
      </c>
      <c r="D5" t="s">
        <v>101</v>
      </c>
      <c r="E5" t="s">
        <v>1600</v>
      </c>
      <c r="F5" t="s">
        <v>1601</v>
      </c>
      <c r="I5" t="b">
        <v>0</v>
      </c>
      <c r="J5">
        <v>17</v>
      </c>
      <c r="K5" t="s">
        <v>1588</v>
      </c>
      <c r="M5" t="s">
        <v>1602</v>
      </c>
      <c r="Q5" t="s">
        <v>1590</v>
      </c>
      <c r="R5" t="s">
        <v>1603</v>
      </c>
      <c r="S5" t="s">
        <v>1592</v>
      </c>
      <c r="U5" t="s">
        <v>1593</v>
      </c>
    </row>
    <row r="6" spans="1:22" hidden="1">
      <c r="A6">
        <v>12574</v>
      </c>
      <c r="B6" t="s">
        <v>1578</v>
      </c>
      <c r="D6" t="s">
        <v>101</v>
      </c>
      <c r="E6" t="s">
        <v>1604</v>
      </c>
      <c r="F6" t="s">
        <v>1605</v>
      </c>
      <c r="I6" t="b">
        <v>0</v>
      </c>
      <c r="J6">
        <v>18</v>
      </c>
      <c r="K6" t="s">
        <v>1588</v>
      </c>
      <c r="M6" t="s">
        <v>1606</v>
      </c>
      <c r="R6" t="s">
        <v>1591</v>
      </c>
      <c r="S6" t="s">
        <v>1584</v>
      </c>
      <c r="U6" t="s">
        <v>1593</v>
      </c>
    </row>
    <row r="7" spans="1:22" hidden="1">
      <c r="A7">
        <v>6546</v>
      </c>
      <c r="B7" t="s">
        <v>1578</v>
      </c>
      <c r="D7" t="s">
        <v>90</v>
      </c>
      <c r="E7" t="s">
        <v>1607</v>
      </c>
      <c r="F7" t="s">
        <v>1608</v>
      </c>
      <c r="G7" t="s">
        <v>1609</v>
      </c>
      <c r="H7" t="s">
        <v>1610</v>
      </c>
      <c r="I7" t="b">
        <v>0</v>
      </c>
      <c r="J7">
        <v>25</v>
      </c>
      <c r="K7" t="s">
        <v>1581</v>
      </c>
      <c r="R7" t="s">
        <v>1611</v>
      </c>
      <c r="T7" t="s">
        <v>1583</v>
      </c>
      <c r="U7" t="s">
        <v>1612</v>
      </c>
      <c r="V7" t="s">
        <v>1613</v>
      </c>
    </row>
    <row r="8" spans="1:22" hidden="1">
      <c r="A8">
        <v>9374</v>
      </c>
      <c r="B8" t="s">
        <v>1578</v>
      </c>
      <c r="D8" t="s">
        <v>90</v>
      </c>
      <c r="E8" t="s">
        <v>1614</v>
      </c>
      <c r="F8" t="s">
        <v>1615</v>
      </c>
      <c r="I8" t="b">
        <v>0</v>
      </c>
      <c r="J8">
        <v>20</v>
      </c>
      <c r="K8" t="s">
        <v>1588</v>
      </c>
      <c r="R8" t="s">
        <v>1591</v>
      </c>
      <c r="S8" t="s">
        <v>1584</v>
      </c>
      <c r="U8" t="s">
        <v>1616</v>
      </c>
    </row>
    <row r="9" spans="1:22" hidden="1">
      <c r="A9">
        <v>12015</v>
      </c>
      <c r="B9" t="s">
        <v>1578</v>
      </c>
      <c r="D9" t="s">
        <v>90</v>
      </c>
      <c r="E9" t="s">
        <v>1617</v>
      </c>
      <c r="F9" t="s">
        <v>1618</v>
      </c>
      <c r="G9" t="s">
        <v>1619</v>
      </c>
      <c r="I9" t="b">
        <v>0</v>
      </c>
      <c r="J9">
        <v>22</v>
      </c>
      <c r="K9" t="s">
        <v>1581</v>
      </c>
      <c r="M9" t="s">
        <v>1620</v>
      </c>
      <c r="R9" t="s">
        <v>1591</v>
      </c>
      <c r="T9" t="s">
        <v>1621</v>
      </c>
      <c r="U9" t="s">
        <v>1622</v>
      </c>
    </row>
    <row r="10" spans="1:22" hidden="1">
      <c r="A10">
        <v>12205</v>
      </c>
      <c r="B10" t="s">
        <v>1578</v>
      </c>
      <c r="D10" t="s">
        <v>90</v>
      </c>
      <c r="E10" t="s">
        <v>1623</v>
      </c>
      <c r="F10" t="s">
        <v>1624</v>
      </c>
      <c r="G10" t="s">
        <v>1625</v>
      </c>
      <c r="I10" t="b">
        <v>0</v>
      </c>
      <c r="J10">
        <v>23</v>
      </c>
      <c r="K10" t="s">
        <v>1581</v>
      </c>
      <c r="M10" t="s">
        <v>1626</v>
      </c>
      <c r="R10" t="s">
        <v>1591</v>
      </c>
      <c r="T10" t="s">
        <v>1627</v>
      </c>
      <c r="U10" t="s">
        <v>1593</v>
      </c>
      <c r="V10" t="s">
        <v>1628</v>
      </c>
    </row>
    <row r="11" spans="1:22" hidden="1">
      <c r="A11">
        <v>12206</v>
      </c>
      <c r="B11" t="s">
        <v>1578</v>
      </c>
      <c r="D11" t="s">
        <v>90</v>
      </c>
      <c r="E11" t="s">
        <v>1629</v>
      </c>
      <c r="F11" t="s">
        <v>1630</v>
      </c>
      <c r="G11" t="s">
        <v>1625</v>
      </c>
      <c r="I11" t="b">
        <v>0</v>
      </c>
      <c r="J11">
        <v>3</v>
      </c>
      <c r="K11" t="s">
        <v>1631</v>
      </c>
      <c r="M11" t="s">
        <v>1632</v>
      </c>
      <c r="R11" t="s">
        <v>1591</v>
      </c>
      <c r="T11" t="s">
        <v>1584</v>
      </c>
      <c r="U11" t="s">
        <v>1622</v>
      </c>
      <c r="V11" t="s">
        <v>1628</v>
      </c>
    </row>
    <row r="12" spans="1:22">
      <c r="A12">
        <v>12273</v>
      </c>
      <c r="B12" t="s">
        <v>1594</v>
      </c>
      <c r="C12" t="s">
        <v>1594</v>
      </c>
      <c r="D12" t="s">
        <v>90</v>
      </c>
      <c r="E12" t="s">
        <v>425</v>
      </c>
      <c r="F12" t="s">
        <v>1633</v>
      </c>
      <c r="I12" t="b">
        <v>0</v>
      </c>
      <c r="J12">
        <v>8</v>
      </c>
      <c r="K12" t="s">
        <v>1631</v>
      </c>
      <c r="M12" t="s">
        <v>1634</v>
      </c>
      <c r="R12" t="s">
        <v>1635</v>
      </c>
      <c r="S12" t="s">
        <v>1592</v>
      </c>
      <c r="U12" t="s">
        <v>1636</v>
      </c>
    </row>
    <row r="13" spans="1:22">
      <c r="A13">
        <v>12642</v>
      </c>
      <c r="B13" t="s">
        <v>1594</v>
      </c>
      <c r="C13" t="s">
        <v>1594</v>
      </c>
      <c r="D13" t="s">
        <v>90</v>
      </c>
      <c r="E13" t="s">
        <v>1637</v>
      </c>
      <c r="F13" t="s">
        <v>1638</v>
      </c>
      <c r="I13" t="b">
        <v>0</v>
      </c>
      <c r="J13">
        <v>24</v>
      </c>
      <c r="K13" t="s">
        <v>1588</v>
      </c>
      <c r="M13" t="s">
        <v>1639</v>
      </c>
      <c r="R13" t="s">
        <v>1591</v>
      </c>
      <c r="S13" t="s">
        <v>1584</v>
      </c>
      <c r="U13" t="s">
        <v>1640</v>
      </c>
    </row>
    <row r="14" spans="1:22" hidden="1">
      <c r="A14">
        <v>5815</v>
      </c>
      <c r="B14" t="s">
        <v>1578</v>
      </c>
      <c r="D14" t="s">
        <v>116</v>
      </c>
      <c r="E14" t="s">
        <v>1641</v>
      </c>
      <c r="F14" t="s">
        <v>1642</v>
      </c>
      <c r="I14" t="b">
        <v>0</v>
      </c>
      <c r="J14">
        <v>33</v>
      </c>
      <c r="K14" t="s">
        <v>1581</v>
      </c>
      <c r="R14" t="s">
        <v>1643</v>
      </c>
      <c r="T14" t="s">
        <v>1627</v>
      </c>
      <c r="U14" t="s">
        <v>1644</v>
      </c>
      <c r="V14" t="s">
        <v>1645</v>
      </c>
    </row>
    <row r="15" spans="1:22" hidden="1">
      <c r="A15">
        <v>5817</v>
      </c>
      <c r="B15" t="s">
        <v>1578</v>
      </c>
      <c r="D15" t="s">
        <v>116</v>
      </c>
      <c r="E15" t="s">
        <v>1646</v>
      </c>
      <c r="F15" t="s">
        <v>1647</v>
      </c>
      <c r="I15" t="b">
        <v>0</v>
      </c>
      <c r="J15">
        <v>31</v>
      </c>
      <c r="K15" t="s">
        <v>1581</v>
      </c>
      <c r="R15" t="s">
        <v>1582</v>
      </c>
      <c r="T15" t="s">
        <v>1648</v>
      </c>
      <c r="U15" t="s">
        <v>1649</v>
      </c>
      <c r="V15" t="s">
        <v>1645</v>
      </c>
    </row>
    <row r="16" spans="1:22" hidden="1">
      <c r="A16">
        <v>11930</v>
      </c>
      <c r="B16" t="s">
        <v>1578</v>
      </c>
      <c r="D16" t="s">
        <v>116</v>
      </c>
      <c r="E16" t="s">
        <v>1617</v>
      </c>
      <c r="F16" t="s">
        <v>1650</v>
      </c>
      <c r="G16" t="s">
        <v>1651</v>
      </c>
      <c r="I16" t="b">
        <v>0</v>
      </c>
      <c r="J16">
        <v>25</v>
      </c>
      <c r="K16" t="s">
        <v>1581</v>
      </c>
      <c r="M16" t="s">
        <v>1652</v>
      </c>
      <c r="R16" t="s">
        <v>1591</v>
      </c>
      <c r="T16" t="s">
        <v>1621</v>
      </c>
      <c r="U16" t="s">
        <v>1622</v>
      </c>
      <c r="V16" t="s">
        <v>1653</v>
      </c>
    </row>
    <row r="17" spans="1:22" hidden="1">
      <c r="A17">
        <v>12182</v>
      </c>
      <c r="B17" t="s">
        <v>1578</v>
      </c>
      <c r="D17" t="s">
        <v>116</v>
      </c>
      <c r="E17" t="s">
        <v>1654</v>
      </c>
      <c r="F17" t="s">
        <v>1655</v>
      </c>
      <c r="G17" t="s">
        <v>1656</v>
      </c>
      <c r="H17" t="s">
        <v>1657</v>
      </c>
      <c r="I17" t="b">
        <v>0</v>
      </c>
      <c r="J17">
        <v>25</v>
      </c>
      <c r="K17" t="s">
        <v>1581</v>
      </c>
      <c r="M17" t="s">
        <v>1658</v>
      </c>
      <c r="R17" t="s">
        <v>1659</v>
      </c>
      <c r="T17" t="s">
        <v>1627</v>
      </c>
      <c r="U17" t="s">
        <v>1593</v>
      </c>
      <c r="V17" t="s">
        <v>1660</v>
      </c>
    </row>
    <row r="18" spans="1:22">
      <c r="A18">
        <v>12667</v>
      </c>
      <c r="B18" t="s">
        <v>1594</v>
      </c>
      <c r="C18" t="s">
        <v>1594</v>
      </c>
      <c r="D18" t="s">
        <v>116</v>
      </c>
      <c r="E18" t="s">
        <v>762</v>
      </c>
      <c r="F18" t="s">
        <v>1661</v>
      </c>
      <c r="I18" t="b">
        <v>1</v>
      </c>
      <c r="J18">
        <v>150</v>
      </c>
      <c r="K18" t="s">
        <v>1631</v>
      </c>
      <c r="M18" t="s">
        <v>1662</v>
      </c>
      <c r="R18" t="s">
        <v>1591</v>
      </c>
      <c r="S18" t="s">
        <v>1663</v>
      </c>
      <c r="U18" t="s">
        <v>1664</v>
      </c>
      <c r="V18" t="s">
        <v>406</v>
      </c>
    </row>
    <row r="19" spans="1:22" hidden="1">
      <c r="A19">
        <v>4178</v>
      </c>
      <c r="B19" t="s">
        <v>1578</v>
      </c>
      <c r="D19" t="s">
        <v>109</v>
      </c>
      <c r="E19" t="s">
        <v>1665</v>
      </c>
      <c r="F19" t="s">
        <v>1666</v>
      </c>
      <c r="G19" t="s">
        <v>1667</v>
      </c>
      <c r="I19" t="b">
        <v>0</v>
      </c>
      <c r="J19">
        <v>42</v>
      </c>
      <c r="K19" t="s">
        <v>1631</v>
      </c>
      <c r="M19" t="s">
        <v>1668</v>
      </c>
      <c r="R19" t="s">
        <v>1669</v>
      </c>
      <c r="S19" t="s">
        <v>1670</v>
      </c>
      <c r="U19" t="s">
        <v>1671</v>
      </c>
      <c r="V19" t="s">
        <v>1672</v>
      </c>
    </row>
    <row r="20" spans="1:22">
      <c r="A20">
        <v>4179</v>
      </c>
      <c r="B20" t="s">
        <v>1594</v>
      </c>
      <c r="C20" t="s">
        <v>1594</v>
      </c>
      <c r="D20" t="s">
        <v>109</v>
      </c>
      <c r="E20" t="s">
        <v>1673</v>
      </c>
      <c r="F20" t="s">
        <v>1674</v>
      </c>
      <c r="G20" t="s">
        <v>1675</v>
      </c>
      <c r="H20" t="s">
        <v>1676</v>
      </c>
      <c r="I20" t="b">
        <v>0</v>
      </c>
      <c r="J20">
        <v>30</v>
      </c>
      <c r="K20" t="s">
        <v>1631</v>
      </c>
      <c r="M20" t="s">
        <v>1677</v>
      </c>
      <c r="R20" t="s">
        <v>1678</v>
      </c>
      <c r="S20" t="s">
        <v>1679</v>
      </c>
      <c r="U20" t="s">
        <v>1671</v>
      </c>
      <c r="V20" t="s">
        <v>1680</v>
      </c>
    </row>
    <row r="21" spans="1:22" hidden="1">
      <c r="A21">
        <v>5188</v>
      </c>
      <c r="B21" t="s">
        <v>1578</v>
      </c>
      <c r="D21" t="s">
        <v>109</v>
      </c>
      <c r="E21" t="s">
        <v>1681</v>
      </c>
      <c r="F21" t="s">
        <v>1682</v>
      </c>
      <c r="H21" t="s">
        <v>1683</v>
      </c>
      <c r="I21" t="b">
        <v>0</v>
      </c>
      <c r="J21">
        <v>85</v>
      </c>
      <c r="K21" t="s">
        <v>1581</v>
      </c>
      <c r="R21" t="s">
        <v>1684</v>
      </c>
      <c r="T21" t="s">
        <v>1583</v>
      </c>
      <c r="U21" t="s">
        <v>1612</v>
      </c>
      <c r="V21" t="s">
        <v>1685</v>
      </c>
    </row>
    <row r="22" spans="1:22" hidden="1">
      <c r="A22">
        <v>5426</v>
      </c>
      <c r="B22" t="s">
        <v>1578</v>
      </c>
      <c r="D22" t="s">
        <v>109</v>
      </c>
      <c r="E22" t="s">
        <v>1686</v>
      </c>
      <c r="F22" t="s">
        <v>1687</v>
      </c>
      <c r="G22" t="s">
        <v>1688</v>
      </c>
      <c r="I22" t="b">
        <v>0</v>
      </c>
      <c r="J22">
        <v>25</v>
      </c>
      <c r="K22" t="s">
        <v>1631</v>
      </c>
      <c r="R22" t="s">
        <v>1678</v>
      </c>
      <c r="S22" t="s">
        <v>1670</v>
      </c>
      <c r="U22" t="s">
        <v>1671</v>
      </c>
      <c r="V22" t="s">
        <v>1689</v>
      </c>
    </row>
    <row r="23" spans="1:22" hidden="1">
      <c r="A23">
        <v>5595</v>
      </c>
      <c r="B23" t="s">
        <v>1578</v>
      </c>
      <c r="D23" t="s">
        <v>109</v>
      </c>
      <c r="E23" t="s">
        <v>1690</v>
      </c>
      <c r="F23" t="s">
        <v>1691</v>
      </c>
      <c r="I23" t="b">
        <v>0</v>
      </c>
      <c r="J23">
        <v>110</v>
      </c>
      <c r="K23" t="s">
        <v>1581</v>
      </c>
      <c r="R23" t="s">
        <v>1678</v>
      </c>
      <c r="T23" t="s">
        <v>1584</v>
      </c>
      <c r="U23" t="s">
        <v>1584</v>
      </c>
      <c r="V23" t="s">
        <v>1672</v>
      </c>
    </row>
    <row r="24" spans="1:22" hidden="1">
      <c r="A24">
        <v>5596</v>
      </c>
      <c r="B24" t="s">
        <v>1578</v>
      </c>
      <c r="D24" t="s">
        <v>109</v>
      </c>
      <c r="E24" t="s">
        <v>1692</v>
      </c>
      <c r="F24" t="s">
        <v>1693</v>
      </c>
      <c r="I24" t="b">
        <v>0</v>
      </c>
      <c r="J24">
        <v>60</v>
      </c>
      <c r="K24" t="s">
        <v>1581</v>
      </c>
      <c r="R24" t="s">
        <v>1591</v>
      </c>
      <c r="T24" t="s">
        <v>1584</v>
      </c>
      <c r="U24" t="s">
        <v>1671</v>
      </c>
      <c r="V24" t="s">
        <v>1672</v>
      </c>
    </row>
    <row r="25" spans="1:22" hidden="1">
      <c r="A25">
        <v>5872</v>
      </c>
      <c r="B25" t="s">
        <v>1578</v>
      </c>
      <c r="D25" t="s">
        <v>109</v>
      </c>
      <c r="E25" t="s">
        <v>1694</v>
      </c>
      <c r="F25" t="s">
        <v>1695</v>
      </c>
      <c r="I25" t="b">
        <v>0</v>
      </c>
      <c r="J25">
        <v>50</v>
      </c>
      <c r="K25" t="s">
        <v>1581</v>
      </c>
      <c r="M25" t="s">
        <v>1696</v>
      </c>
      <c r="R25" t="s">
        <v>1669</v>
      </c>
      <c r="T25" t="s">
        <v>1648</v>
      </c>
      <c r="U25" t="s">
        <v>1671</v>
      </c>
      <c r="V25" t="s">
        <v>1672</v>
      </c>
    </row>
    <row r="26" spans="1:22" hidden="1">
      <c r="A26">
        <v>5874</v>
      </c>
      <c r="B26" t="s">
        <v>1578</v>
      </c>
      <c r="D26" t="s">
        <v>109</v>
      </c>
      <c r="E26" t="s">
        <v>1697</v>
      </c>
      <c r="F26" t="s">
        <v>1698</v>
      </c>
      <c r="I26" t="b">
        <v>0</v>
      </c>
      <c r="J26">
        <v>35</v>
      </c>
      <c r="K26" t="s">
        <v>1631</v>
      </c>
      <c r="R26" t="s">
        <v>1678</v>
      </c>
      <c r="S26" t="s">
        <v>1699</v>
      </c>
      <c r="U26" t="s">
        <v>1700</v>
      </c>
      <c r="V26" t="s">
        <v>1672</v>
      </c>
    </row>
    <row r="27" spans="1:22" hidden="1">
      <c r="A27">
        <v>6206</v>
      </c>
      <c r="B27" t="s">
        <v>1578</v>
      </c>
      <c r="D27" t="s">
        <v>109</v>
      </c>
      <c r="E27" t="s">
        <v>1701</v>
      </c>
      <c r="F27" t="s">
        <v>1702</v>
      </c>
      <c r="I27" t="b">
        <v>0</v>
      </c>
      <c r="J27">
        <v>80</v>
      </c>
      <c r="K27" t="s">
        <v>1581</v>
      </c>
      <c r="R27" t="s">
        <v>1678</v>
      </c>
      <c r="T27" t="s">
        <v>1583</v>
      </c>
      <c r="U27" t="s">
        <v>1703</v>
      </c>
      <c r="V27" t="s">
        <v>1672</v>
      </c>
    </row>
    <row r="28" spans="1:22" hidden="1">
      <c r="A28">
        <v>8400</v>
      </c>
      <c r="B28" t="s">
        <v>1578</v>
      </c>
      <c r="D28" t="s">
        <v>109</v>
      </c>
      <c r="E28" t="s">
        <v>1704</v>
      </c>
      <c r="F28" t="s">
        <v>1705</v>
      </c>
      <c r="I28" t="b">
        <v>0</v>
      </c>
      <c r="J28">
        <v>90</v>
      </c>
      <c r="K28" t="s">
        <v>1581</v>
      </c>
      <c r="R28" t="s">
        <v>1643</v>
      </c>
      <c r="T28" t="s">
        <v>1583</v>
      </c>
      <c r="U28" t="s">
        <v>1612</v>
      </c>
      <c r="V28" t="s">
        <v>1706</v>
      </c>
    </row>
    <row r="29" spans="1:22" hidden="1">
      <c r="A29">
        <v>8402</v>
      </c>
      <c r="B29" t="s">
        <v>1578</v>
      </c>
      <c r="D29" t="s">
        <v>109</v>
      </c>
      <c r="E29" t="s">
        <v>1707</v>
      </c>
      <c r="F29" t="s">
        <v>1708</v>
      </c>
      <c r="I29" t="b">
        <v>0</v>
      </c>
      <c r="J29">
        <v>105</v>
      </c>
      <c r="K29" t="s">
        <v>1581</v>
      </c>
      <c r="R29" t="s">
        <v>1684</v>
      </c>
      <c r="T29" t="s">
        <v>1583</v>
      </c>
      <c r="U29" t="s">
        <v>1612</v>
      </c>
      <c r="V29" t="s">
        <v>1706</v>
      </c>
    </row>
    <row r="30" spans="1:22" hidden="1">
      <c r="A30">
        <v>11625</v>
      </c>
      <c r="B30" t="s">
        <v>1578</v>
      </c>
      <c r="D30" t="s">
        <v>109</v>
      </c>
      <c r="E30" t="s">
        <v>1709</v>
      </c>
      <c r="F30" t="s">
        <v>1710</v>
      </c>
      <c r="I30" t="b">
        <v>0</v>
      </c>
      <c r="J30">
        <v>46</v>
      </c>
      <c r="K30" t="s">
        <v>1588</v>
      </c>
      <c r="M30" t="s">
        <v>1711</v>
      </c>
      <c r="R30" t="s">
        <v>1591</v>
      </c>
      <c r="S30" t="s">
        <v>1584</v>
      </c>
      <c r="U30" t="s">
        <v>1593</v>
      </c>
    </row>
    <row r="31" spans="1:22" hidden="1">
      <c r="A31">
        <v>11881</v>
      </c>
      <c r="B31" t="s">
        <v>1578</v>
      </c>
      <c r="D31" t="s">
        <v>109</v>
      </c>
      <c r="E31" t="s">
        <v>1712</v>
      </c>
      <c r="F31" t="s">
        <v>1713</v>
      </c>
      <c r="G31" t="s">
        <v>1714</v>
      </c>
      <c r="H31" t="s">
        <v>1715</v>
      </c>
      <c r="I31" t="b">
        <v>0</v>
      </c>
      <c r="J31">
        <v>48</v>
      </c>
      <c r="K31" t="s">
        <v>1581</v>
      </c>
      <c r="M31" t="s">
        <v>1716</v>
      </c>
      <c r="R31" t="s">
        <v>1591</v>
      </c>
      <c r="T31" t="s">
        <v>1717</v>
      </c>
      <c r="U31" t="s">
        <v>1718</v>
      </c>
    </row>
    <row r="32" spans="1:22">
      <c r="A32">
        <v>11994</v>
      </c>
      <c r="B32" t="s">
        <v>1594</v>
      </c>
      <c r="C32" t="s">
        <v>1594</v>
      </c>
      <c r="D32" t="s">
        <v>109</v>
      </c>
      <c r="E32" t="s">
        <v>1719</v>
      </c>
      <c r="F32" t="s">
        <v>1720</v>
      </c>
      <c r="I32" t="b">
        <v>0</v>
      </c>
      <c r="J32">
        <v>47</v>
      </c>
      <c r="K32" t="s">
        <v>1588</v>
      </c>
      <c r="M32" t="s">
        <v>1721</v>
      </c>
      <c r="N32" t="s">
        <v>1722</v>
      </c>
      <c r="R32" t="s">
        <v>1591</v>
      </c>
      <c r="S32" t="s">
        <v>1592</v>
      </c>
      <c r="U32" t="s">
        <v>1640</v>
      </c>
    </row>
    <row r="33" spans="1:22" hidden="1">
      <c r="A33">
        <v>12349</v>
      </c>
      <c r="B33" t="s">
        <v>1578</v>
      </c>
      <c r="D33" t="s">
        <v>109</v>
      </c>
      <c r="E33" t="s">
        <v>1723</v>
      </c>
      <c r="F33" t="s">
        <v>1724</v>
      </c>
      <c r="G33" t="s">
        <v>1725</v>
      </c>
      <c r="I33" t="b">
        <v>0</v>
      </c>
      <c r="J33">
        <v>65</v>
      </c>
      <c r="K33" t="s">
        <v>1581</v>
      </c>
      <c r="M33" t="s">
        <v>1726</v>
      </c>
      <c r="R33" t="s">
        <v>1591</v>
      </c>
      <c r="T33" t="s">
        <v>1727</v>
      </c>
      <c r="U33" t="s">
        <v>1728</v>
      </c>
    </row>
    <row r="34" spans="1:22" hidden="1">
      <c r="A34">
        <v>12350</v>
      </c>
      <c r="B34" t="s">
        <v>1578</v>
      </c>
      <c r="D34" t="s">
        <v>109</v>
      </c>
      <c r="E34" t="s">
        <v>1729</v>
      </c>
      <c r="F34" t="s">
        <v>1730</v>
      </c>
      <c r="I34" t="b">
        <v>0</v>
      </c>
      <c r="J34">
        <v>55</v>
      </c>
      <c r="K34" t="s">
        <v>1588</v>
      </c>
      <c r="M34" t="s">
        <v>1731</v>
      </c>
      <c r="Q34" t="s">
        <v>1590</v>
      </c>
      <c r="R34" t="s">
        <v>1591</v>
      </c>
      <c r="S34" t="s">
        <v>1592</v>
      </c>
      <c r="U34" t="s">
        <v>1593</v>
      </c>
    </row>
    <row r="35" spans="1:22" hidden="1">
      <c r="A35">
        <v>12351</v>
      </c>
      <c r="B35" t="s">
        <v>1578</v>
      </c>
      <c r="D35" t="s">
        <v>109</v>
      </c>
      <c r="E35" t="s">
        <v>1732</v>
      </c>
      <c r="F35" t="s">
        <v>1733</v>
      </c>
      <c r="I35" t="b">
        <v>0</v>
      </c>
      <c r="J35">
        <v>60</v>
      </c>
      <c r="K35" t="s">
        <v>1588</v>
      </c>
      <c r="M35" t="s">
        <v>1734</v>
      </c>
      <c r="R35" t="s">
        <v>1591</v>
      </c>
      <c r="S35" t="s">
        <v>1584</v>
      </c>
      <c r="U35" t="s">
        <v>1593</v>
      </c>
    </row>
    <row r="36" spans="1:22">
      <c r="A36">
        <v>12402</v>
      </c>
      <c r="B36" t="s">
        <v>1594</v>
      </c>
      <c r="C36" t="s">
        <v>1594</v>
      </c>
      <c r="D36" t="s">
        <v>109</v>
      </c>
      <c r="E36" t="s">
        <v>1735</v>
      </c>
      <c r="F36" t="s">
        <v>1736</v>
      </c>
      <c r="I36" t="b">
        <v>0</v>
      </c>
      <c r="J36">
        <v>65</v>
      </c>
      <c r="K36" t="s">
        <v>1588</v>
      </c>
      <c r="M36" t="s">
        <v>1737</v>
      </c>
      <c r="R36" t="s">
        <v>1591</v>
      </c>
      <c r="S36" t="s">
        <v>1592</v>
      </c>
      <c r="U36" t="s">
        <v>1738</v>
      </c>
    </row>
    <row r="37" spans="1:22" hidden="1">
      <c r="A37">
        <v>12413</v>
      </c>
      <c r="B37" t="s">
        <v>1578</v>
      </c>
      <c r="D37" t="s">
        <v>109</v>
      </c>
      <c r="E37" t="s">
        <v>1739</v>
      </c>
      <c r="F37" t="s">
        <v>1740</v>
      </c>
      <c r="I37" t="b">
        <v>0</v>
      </c>
      <c r="J37">
        <v>27</v>
      </c>
      <c r="K37" t="s">
        <v>1631</v>
      </c>
      <c r="M37" t="s">
        <v>1741</v>
      </c>
      <c r="N37" t="s">
        <v>1742</v>
      </c>
      <c r="R37" t="s">
        <v>1669</v>
      </c>
      <c r="S37" t="s">
        <v>1670</v>
      </c>
      <c r="U37" t="s">
        <v>1593</v>
      </c>
    </row>
    <row r="38" spans="1:22">
      <c r="A38">
        <v>12592</v>
      </c>
      <c r="B38" t="s">
        <v>1594</v>
      </c>
      <c r="C38" t="s">
        <v>1594</v>
      </c>
      <c r="D38" t="s">
        <v>109</v>
      </c>
      <c r="E38" t="s">
        <v>1743</v>
      </c>
      <c r="F38" t="s">
        <v>1744</v>
      </c>
      <c r="I38" t="b">
        <v>0</v>
      </c>
      <c r="J38">
        <v>43</v>
      </c>
      <c r="K38" t="s">
        <v>1588</v>
      </c>
      <c r="M38" t="s">
        <v>1745</v>
      </c>
      <c r="R38" t="s">
        <v>1591</v>
      </c>
      <c r="S38" t="s">
        <v>1584</v>
      </c>
      <c r="U38" t="s">
        <v>1746</v>
      </c>
    </row>
    <row r="39" spans="1:22">
      <c r="A39">
        <v>12593</v>
      </c>
      <c r="B39" t="s">
        <v>1594</v>
      </c>
      <c r="C39" t="s">
        <v>1594</v>
      </c>
      <c r="D39" t="s">
        <v>109</v>
      </c>
      <c r="E39" t="s">
        <v>1747</v>
      </c>
      <c r="F39" t="s">
        <v>1748</v>
      </c>
      <c r="I39" t="b">
        <v>0</v>
      </c>
      <c r="J39">
        <v>48</v>
      </c>
      <c r="K39" t="s">
        <v>1588</v>
      </c>
      <c r="M39" t="s">
        <v>1749</v>
      </c>
      <c r="N39" t="s">
        <v>1722</v>
      </c>
      <c r="R39" t="s">
        <v>1750</v>
      </c>
      <c r="S39" t="s">
        <v>1592</v>
      </c>
      <c r="U39" t="s">
        <v>1598</v>
      </c>
    </row>
    <row r="40" spans="1:22" hidden="1">
      <c r="A40">
        <v>12594</v>
      </c>
      <c r="B40" t="s">
        <v>1578</v>
      </c>
      <c r="D40" t="s">
        <v>109</v>
      </c>
      <c r="E40" t="s">
        <v>1751</v>
      </c>
      <c r="F40" t="s">
        <v>1752</v>
      </c>
      <c r="I40" t="b">
        <v>0</v>
      </c>
      <c r="J40">
        <v>49</v>
      </c>
      <c r="K40" t="s">
        <v>1588</v>
      </c>
      <c r="M40" t="s">
        <v>1753</v>
      </c>
      <c r="R40" t="s">
        <v>1754</v>
      </c>
      <c r="S40" t="s">
        <v>1584</v>
      </c>
      <c r="U40" t="s">
        <v>1755</v>
      </c>
    </row>
    <row r="41" spans="1:22" hidden="1">
      <c r="A41">
        <v>12600</v>
      </c>
      <c r="B41" t="s">
        <v>1578</v>
      </c>
      <c r="D41" t="s">
        <v>109</v>
      </c>
      <c r="E41" t="s">
        <v>1756</v>
      </c>
      <c r="F41" t="s">
        <v>1757</v>
      </c>
      <c r="I41" t="b">
        <v>0</v>
      </c>
      <c r="J41">
        <v>45</v>
      </c>
      <c r="K41" t="s">
        <v>1588</v>
      </c>
      <c r="M41" t="s">
        <v>1758</v>
      </c>
      <c r="N41" t="s">
        <v>1759</v>
      </c>
      <c r="R41" t="s">
        <v>1591</v>
      </c>
      <c r="S41" t="s">
        <v>1592</v>
      </c>
      <c r="U41" t="s">
        <v>1593</v>
      </c>
    </row>
    <row r="42" spans="1:22" hidden="1">
      <c r="A42">
        <v>4219</v>
      </c>
      <c r="B42" t="s">
        <v>1578</v>
      </c>
      <c r="D42" t="s">
        <v>122</v>
      </c>
      <c r="E42" t="s">
        <v>1760</v>
      </c>
      <c r="F42" t="s">
        <v>1761</v>
      </c>
      <c r="I42" t="b">
        <v>0</v>
      </c>
      <c r="J42">
        <v>80</v>
      </c>
      <c r="K42" t="s">
        <v>1631</v>
      </c>
      <c r="R42" t="s">
        <v>1684</v>
      </c>
      <c r="S42" t="s">
        <v>1663</v>
      </c>
      <c r="U42" t="s">
        <v>1762</v>
      </c>
    </row>
    <row r="43" spans="1:22" hidden="1">
      <c r="A43">
        <v>4241</v>
      </c>
      <c r="B43" t="s">
        <v>1578</v>
      </c>
      <c r="D43" t="s">
        <v>122</v>
      </c>
      <c r="E43" t="s">
        <v>1763</v>
      </c>
      <c r="F43" t="s">
        <v>1764</v>
      </c>
      <c r="I43" t="b">
        <v>0</v>
      </c>
      <c r="J43">
        <v>149</v>
      </c>
      <c r="K43" t="s">
        <v>1588</v>
      </c>
      <c r="M43" t="s">
        <v>1765</v>
      </c>
      <c r="R43" t="s">
        <v>1591</v>
      </c>
      <c r="S43" t="s">
        <v>1584</v>
      </c>
      <c r="U43" t="s">
        <v>1593</v>
      </c>
    </row>
    <row r="44" spans="1:22" hidden="1">
      <c r="A44">
        <v>4249</v>
      </c>
      <c r="B44" t="s">
        <v>1578</v>
      </c>
      <c r="D44" t="s">
        <v>122</v>
      </c>
      <c r="E44" t="s">
        <v>1766</v>
      </c>
      <c r="F44" t="s">
        <v>1767</v>
      </c>
      <c r="H44" t="s">
        <v>1768</v>
      </c>
      <c r="I44" t="b">
        <v>0</v>
      </c>
      <c r="J44">
        <v>235</v>
      </c>
      <c r="K44" t="s">
        <v>1581</v>
      </c>
      <c r="R44" t="s">
        <v>1769</v>
      </c>
      <c r="T44" t="s">
        <v>1770</v>
      </c>
      <c r="U44" t="s">
        <v>1771</v>
      </c>
      <c r="V44" t="s">
        <v>1772</v>
      </c>
    </row>
    <row r="45" spans="1:22" hidden="1">
      <c r="A45">
        <v>5359</v>
      </c>
      <c r="B45" t="s">
        <v>1578</v>
      </c>
      <c r="D45" t="s">
        <v>122</v>
      </c>
      <c r="E45" t="s">
        <v>1773</v>
      </c>
      <c r="F45" t="s">
        <v>1774</v>
      </c>
      <c r="G45" t="s">
        <v>1775</v>
      </c>
      <c r="H45" t="s">
        <v>1776</v>
      </c>
      <c r="I45" t="b">
        <v>0</v>
      </c>
      <c r="J45">
        <v>25</v>
      </c>
      <c r="K45" t="s">
        <v>1631</v>
      </c>
      <c r="M45" t="s">
        <v>1777</v>
      </c>
      <c r="N45" t="s">
        <v>1778</v>
      </c>
      <c r="R45" t="s">
        <v>1779</v>
      </c>
      <c r="S45" t="s">
        <v>1670</v>
      </c>
      <c r="U45" t="s">
        <v>1671</v>
      </c>
      <c r="V45" t="s">
        <v>1780</v>
      </c>
    </row>
    <row r="46" spans="1:22" hidden="1">
      <c r="A46">
        <v>5681</v>
      </c>
      <c r="B46" t="s">
        <v>1578</v>
      </c>
      <c r="D46" t="s">
        <v>122</v>
      </c>
      <c r="E46" t="s">
        <v>1781</v>
      </c>
      <c r="F46" t="s">
        <v>1782</v>
      </c>
      <c r="G46" t="s">
        <v>1783</v>
      </c>
      <c r="I46" t="b">
        <v>0</v>
      </c>
      <c r="J46">
        <v>275</v>
      </c>
      <c r="K46" t="s">
        <v>1581</v>
      </c>
      <c r="R46" t="s">
        <v>1684</v>
      </c>
      <c r="T46" t="s">
        <v>1727</v>
      </c>
      <c r="U46" t="s">
        <v>1584</v>
      </c>
      <c r="V46" t="s">
        <v>1784</v>
      </c>
    </row>
    <row r="47" spans="1:22" hidden="1">
      <c r="A47">
        <v>5682</v>
      </c>
      <c r="B47" t="s">
        <v>1578</v>
      </c>
      <c r="D47" t="s">
        <v>122</v>
      </c>
      <c r="E47" t="s">
        <v>1785</v>
      </c>
      <c r="F47" t="s">
        <v>1786</v>
      </c>
      <c r="H47" t="s">
        <v>1787</v>
      </c>
      <c r="I47" t="b">
        <v>0</v>
      </c>
      <c r="J47">
        <v>300</v>
      </c>
      <c r="K47" t="s">
        <v>1581</v>
      </c>
      <c r="M47" t="s">
        <v>1788</v>
      </c>
      <c r="R47" t="s">
        <v>1789</v>
      </c>
      <c r="T47" t="s">
        <v>1790</v>
      </c>
      <c r="U47" t="s">
        <v>1636</v>
      </c>
      <c r="V47" t="s">
        <v>1772</v>
      </c>
    </row>
    <row r="48" spans="1:22" hidden="1">
      <c r="A48">
        <v>6010</v>
      </c>
      <c r="B48" t="s">
        <v>1578</v>
      </c>
      <c r="D48" t="s">
        <v>122</v>
      </c>
      <c r="E48" t="s">
        <v>1791</v>
      </c>
      <c r="F48" t="s">
        <v>1792</v>
      </c>
      <c r="I48" t="b">
        <v>0</v>
      </c>
      <c r="J48">
        <v>265</v>
      </c>
      <c r="K48" t="s">
        <v>1581</v>
      </c>
      <c r="R48" t="s">
        <v>1793</v>
      </c>
      <c r="T48" t="s">
        <v>1583</v>
      </c>
      <c r="U48" t="s">
        <v>1636</v>
      </c>
      <c r="V48" t="s">
        <v>1772</v>
      </c>
    </row>
    <row r="49" spans="1:22">
      <c r="A49">
        <v>6132</v>
      </c>
      <c r="B49" t="s">
        <v>1594</v>
      </c>
      <c r="C49" t="s">
        <v>1594</v>
      </c>
      <c r="D49" t="s">
        <v>122</v>
      </c>
      <c r="E49" t="s">
        <v>1794</v>
      </c>
      <c r="F49" t="s">
        <v>1795</v>
      </c>
      <c r="G49" t="s">
        <v>1796</v>
      </c>
      <c r="I49" t="b">
        <v>0</v>
      </c>
      <c r="J49">
        <v>35</v>
      </c>
      <c r="K49" t="s">
        <v>1581</v>
      </c>
      <c r="R49" t="s">
        <v>1678</v>
      </c>
      <c r="T49" t="s">
        <v>1584</v>
      </c>
      <c r="U49" t="s">
        <v>1797</v>
      </c>
      <c r="V49" t="s">
        <v>1772</v>
      </c>
    </row>
    <row r="50" spans="1:22">
      <c r="A50">
        <v>6135</v>
      </c>
      <c r="B50" t="s">
        <v>1594</v>
      </c>
      <c r="C50" t="s">
        <v>1594</v>
      </c>
      <c r="D50" t="s">
        <v>122</v>
      </c>
      <c r="E50" t="s">
        <v>1798</v>
      </c>
      <c r="F50" t="s">
        <v>1799</v>
      </c>
      <c r="I50" t="b">
        <v>0</v>
      </c>
      <c r="J50">
        <v>82</v>
      </c>
      <c r="K50" t="s">
        <v>1631</v>
      </c>
      <c r="R50" t="s">
        <v>1678</v>
      </c>
      <c r="S50" t="s">
        <v>1663</v>
      </c>
      <c r="U50" t="s">
        <v>1718</v>
      </c>
    </row>
    <row r="51" spans="1:22" hidden="1">
      <c r="A51">
        <v>6142</v>
      </c>
      <c r="B51" t="s">
        <v>1578</v>
      </c>
      <c r="D51" t="s">
        <v>122</v>
      </c>
      <c r="E51" t="s">
        <v>1800</v>
      </c>
      <c r="F51" t="s">
        <v>1801</v>
      </c>
      <c r="I51" t="b">
        <v>0</v>
      </c>
      <c r="J51">
        <v>140</v>
      </c>
      <c r="K51" t="s">
        <v>1588</v>
      </c>
      <c r="R51" t="s">
        <v>1591</v>
      </c>
      <c r="S51" t="s">
        <v>1584</v>
      </c>
      <c r="U51" t="s">
        <v>1616</v>
      </c>
    </row>
    <row r="52" spans="1:22" hidden="1">
      <c r="A52">
        <v>6143</v>
      </c>
      <c r="B52" t="s">
        <v>1578</v>
      </c>
      <c r="D52" t="s">
        <v>122</v>
      </c>
      <c r="E52" t="s">
        <v>1802</v>
      </c>
      <c r="F52" t="s">
        <v>1803</v>
      </c>
      <c r="I52" t="b">
        <v>0</v>
      </c>
      <c r="J52">
        <v>145</v>
      </c>
      <c r="K52" t="s">
        <v>1588</v>
      </c>
      <c r="R52" t="s">
        <v>1591</v>
      </c>
      <c r="S52" t="s">
        <v>1584</v>
      </c>
      <c r="U52" t="s">
        <v>1593</v>
      </c>
    </row>
    <row r="53" spans="1:22">
      <c r="A53">
        <v>6307</v>
      </c>
      <c r="B53" t="s">
        <v>1594</v>
      </c>
      <c r="C53" t="s">
        <v>1594</v>
      </c>
      <c r="D53" t="s">
        <v>122</v>
      </c>
      <c r="E53" t="s">
        <v>1804</v>
      </c>
      <c r="F53" t="s">
        <v>1805</v>
      </c>
      <c r="G53" t="s">
        <v>1806</v>
      </c>
      <c r="H53" t="s">
        <v>1807</v>
      </c>
      <c r="I53" t="b">
        <v>0</v>
      </c>
      <c r="J53">
        <v>20</v>
      </c>
      <c r="K53" t="s">
        <v>1631</v>
      </c>
      <c r="R53" t="s">
        <v>1582</v>
      </c>
      <c r="S53" t="s">
        <v>1808</v>
      </c>
      <c r="U53" t="s">
        <v>1809</v>
      </c>
      <c r="V53" t="s">
        <v>1772</v>
      </c>
    </row>
    <row r="54" spans="1:22" hidden="1">
      <c r="A54">
        <v>6489</v>
      </c>
      <c r="B54" t="s">
        <v>1578</v>
      </c>
      <c r="D54" t="s">
        <v>122</v>
      </c>
      <c r="E54" t="s">
        <v>1810</v>
      </c>
      <c r="F54" t="s">
        <v>1811</v>
      </c>
      <c r="I54" t="b">
        <v>0</v>
      </c>
      <c r="J54">
        <v>152</v>
      </c>
      <c r="K54" t="s">
        <v>1588</v>
      </c>
      <c r="R54" t="s">
        <v>1812</v>
      </c>
      <c r="S54" t="s">
        <v>1584</v>
      </c>
      <c r="U54" t="s">
        <v>1593</v>
      </c>
    </row>
    <row r="55" spans="1:22" hidden="1">
      <c r="A55">
        <v>6490</v>
      </c>
      <c r="B55" t="s">
        <v>1578</v>
      </c>
      <c r="D55" t="s">
        <v>122</v>
      </c>
      <c r="E55" t="s">
        <v>1813</v>
      </c>
      <c r="F55" t="s">
        <v>1814</v>
      </c>
      <c r="I55" t="b">
        <v>0</v>
      </c>
      <c r="J55">
        <v>240</v>
      </c>
      <c r="K55" t="s">
        <v>1581</v>
      </c>
      <c r="R55" t="s">
        <v>1815</v>
      </c>
      <c r="T55" t="s">
        <v>1816</v>
      </c>
      <c r="U55" t="s">
        <v>1649</v>
      </c>
      <c r="V55" t="s">
        <v>1772</v>
      </c>
    </row>
    <row r="56" spans="1:22" hidden="1">
      <c r="A56">
        <v>6492</v>
      </c>
      <c r="B56" t="s">
        <v>1578</v>
      </c>
      <c r="D56" t="s">
        <v>122</v>
      </c>
      <c r="E56" t="s">
        <v>1817</v>
      </c>
      <c r="F56" t="s">
        <v>1818</v>
      </c>
      <c r="G56" t="s">
        <v>1819</v>
      </c>
      <c r="H56" t="s">
        <v>1820</v>
      </c>
      <c r="I56" t="b">
        <v>0</v>
      </c>
      <c r="J56">
        <v>270</v>
      </c>
      <c r="K56" t="s">
        <v>1581</v>
      </c>
      <c r="M56" t="s">
        <v>1821</v>
      </c>
      <c r="R56" t="s">
        <v>1822</v>
      </c>
      <c r="T56" t="s">
        <v>1583</v>
      </c>
      <c r="U56" t="s">
        <v>1612</v>
      </c>
      <c r="V56" t="s">
        <v>1823</v>
      </c>
    </row>
    <row r="57" spans="1:22" hidden="1">
      <c r="A57">
        <v>6493</v>
      </c>
      <c r="B57" t="s">
        <v>1578</v>
      </c>
      <c r="D57" t="s">
        <v>122</v>
      </c>
      <c r="E57" t="s">
        <v>1824</v>
      </c>
      <c r="F57" t="s">
        <v>1825</v>
      </c>
      <c r="H57" t="s">
        <v>1826</v>
      </c>
      <c r="I57" t="b">
        <v>0</v>
      </c>
      <c r="J57">
        <v>233</v>
      </c>
      <c r="K57" t="s">
        <v>1581</v>
      </c>
      <c r="R57" t="s">
        <v>1684</v>
      </c>
      <c r="T57" t="s">
        <v>1816</v>
      </c>
      <c r="U57" t="s">
        <v>1771</v>
      </c>
      <c r="V57" t="s">
        <v>1772</v>
      </c>
    </row>
    <row r="58" spans="1:22" hidden="1">
      <c r="A58">
        <v>6614</v>
      </c>
      <c r="B58" t="s">
        <v>1578</v>
      </c>
      <c r="D58" t="s">
        <v>122</v>
      </c>
      <c r="E58" t="s">
        <v>1827</v>
      </c>
      <c r="F58" t="s">
        <v>1828</v>
      </c>
      <c r="I58" t="b">
        <v>0</v>
      </c>
      <c r="J58">
        <v>153</v>
      </c>
      <c r="K58" t="s">
        <v>1588</v>
      </c>
      <c r="R58" t="s">
        <v>1812</v>
      </c>
      <c r="S58" t="s">
        <v>1584</v>
      </c>
      <c r="U58" t="s">
        <v>1829</v>
      </c>
    </row>
    <row r="59" spans="1:22" hidden="1">
      <c r="A59">
        <v>6615</v>
      </c>
      <c r="B59" t="s">
        <v>1578</v>
      </c>
      <c r="D59" t="s">
        <v>122</v>
      </c>
      <c r="E59" t="s">
        <v>1830</v>
      </c>
      <c r="F59" t="s">
        <v>1831</v>
      </c>
      <c r="G59" t="s">
        <v>1832</v>
      </c>
      <c r="I59" t="b">
        <v>0</v>
      </c>
      <c r="J59">
        <v>220</v>
      </c>
      <c r="K59" t="s">
        <v>1581</v>
      </c>
      <c r="R59" t="s">
        <v>1591</v>
      </c>
      <c r="T59" t="s">
        <v>1584</v>
      </c>
      <c r="U59" t="s">
        <v>1771</v>
      </c>
      <c r="V59" t="s">
        <v>1772</v>
      </c>
    </row>
    <row r="60" spans="1:22" hidden="1">
      <c r="A60">
        <v>6619</v>
      </c>
      <c r="B60" t="s">
        <v>1578</v>
      </c>
      <c r="D60" t="s">
        <v>122</v>
      </c>
      <c r="E60" t="s">
        <v>1833</v>
      </c>
      <c r="F60" t="s">
        <v>1834</v>
      </c>
      <c r="G60" t="s">
        <v>1832</v>
      </c>
      <c r="I60" t="b">
        <v>0</v>
      </c>
      <c r="J60">
        <v>231</v>
      </c>
      <c r="K60" t="s">
        <v>1581</v>
      </c>
      <c r="R60" t="s">
        <v>1643</v>
      </c>
      <c r="T60" t="s">
        <v>1583</v>
      </c>
      <c r="U60" t="s">
        <v>1584</v>
      </c>
      <c r="V60" t="s">
        <v>1772</v>
      </c>
    </row>
    <row r="61" spans="1:22">
      <c r="A61">
        <v>8160</v>
      </c>
      <c r="B61" t="s">
        <v>1594</v>
      </c>
      <c r="C61" t="s">
        <v>1594</v>
      </c>
      <c r="D61" t="s">
        <v>122</v>
      </c>
      <c r="E61" t="s">
        <v>1835</v>
      </c>
      <c r="F61" t="s">
        <v>1836</v>
      </c>
      <c r="G61" t="s">
        <v>1837</v>
      </c>
      <c r="I61" t="b">
        <v>0</v>
      </c>
      <c r="J61">
        <v>10</v>
      </c>
      <c r="K61" t="s">
        <v>1631</v>
      </c>
      <c r="M61" t="s">
        <v>1838</v>
      </c>
      <c r="R61" t="s">
        <v>1839</v>
      </c>
      <c r="S61" t="s">
        <v>1840</v>
      </c>
      <c r="U61" t="s">
        <v>1755</v>
      </c>
    </row>
    <row r="62" spans="1:22" hidden="1">
      <c r="A62">
        <v>8161</v>
      </c>
      <c r="B62" t="s">
        <v>1578</v>
      </c>
      <c r="D62" t="s">
        <v>122</v>
      </c>
      <c r="E62" t="s">
        <v>1841</v>
      </c>
      <c r="F62" t="s">
        <v>1842</v>
      </c>
      <c r="G62" t="s">
        <v>1843</v>
      </c>
      <c r="H62" t="s">
        <v>1776</v>
      </c>
      <c r="I62" t="b">
        <v>0</v>
      </c>
      <c r="J62">
        <v>12</v>
      </c>
      <c r="K62" t="s">
        <v>1631</v>
      </c>
      <c r="M62" t="s">
        <v>1844</v>
      </c>
      <c r="R62" t="s">
        <v>1845</v>
      </c>
      <c r="S62" t="s">
        <v>1592</v>
      </c>
      <c r="U62" t="s">
        <v>1671</v>
      </c>
      <c r="V62" t="s">
        <v>1846</v>
      </c>
    </row>
    <row r="63" spans="1:22">
      <c r="A63">
        <v>8821</v>
      </c>
      <c r="B63" t="s">
        <v>1594</v>
      </c>
      <c r="C63" t="s">
        <v>1594</v>
      </c>
      <c r="D63" t="s">
        <v>122</v>
      </c>
      <c r="E63" t="s">
        <v>1847</v>
      </c>
      <c r="F63" t="s">
        <v>1848</v>
      </c>
      <c r="G63" t="s">
        <v>1849</v>
      </c>
      <c r="H63" t="s">
        <v>1850</v>
      </c>
      <c r="I63" t="b">
        <v>0</v>
      </c>
      <c r="J63">
        <v>55</v>
      </c>
      <c r="K63" t="s">
        <v>1631</v>
      </c>
      <c r="M63" t="s">
        <v>1851</v>
      </c>
      <c r="R63" t="s">
        <v>1852</v>
      </c>
      <c r="S63" t="s">
        <v>1699</v>
      </c>
      <c r="U63" t="s">
        <v>1853</v>
      </c>
      <c r="V63" t="s">
        <v>1772</v>
      </c>
    </row>
    <row r="64" spans="1:22" hidden="1">
      <c r="A64">
        <v>8842</v>
      </c>
      <c r="B64" t="s">
        <v>1578</v>
      </c>
      <c r="D64" t="s">
        <v>122</v>
      </c>
      <c r="E64" t="s">
        <v>1854</v>
      </c>
      <c r="F64" t="s">
        <v>1855</v>
      </c>
      <c r="G64" t="s">
        <v>1856</v>
      </c>
      <c r="I64" t="b">
        <v>0</v>
      </c>
      <c r="J64">
        <v>197</v>
      </c>
      <c r="K64" t="s">
        <v>1581</v>
      </c>
      <c r="R64" t="s">
        <v>1591</v>
      </c>
      <c r="T64" t="s">
        <v>1584</v>
      </c>
      <c r="U64" t="s">
        <v>1584</v>
      </c>
      <c r="V64" t="s">
        <v>1772</v>
      </c>
    </row>
    <row r="65" spans="1:22">
      <c r="A65">
        <v>9232</v>
      </c>
      <c r="B65" t="s">
        <v>1594</v>
      </c>
      <c r="C65" t="s">
        <v>1594</v>
      </c>
      <c r="D65" t="s">
        <v>122</v>
      </c>
      <c r="E65" t="s">
        <v>1857</v>
      </c>
      <c r="F65" t="s">
        <v>1858</v>
      </c>
      <c r="G65" t="s">
        <v>1859</v>
      </c>
      <c r="H65" t="s">
        <v>1860</v>
      </c>
      <c r="I65" t="b">
        <v>0</v>
      </c>
      <c r="J65">
        <v>137</v>
      </c>
      <c r="K65" t="s">
        <v>1588</v>
      </c>
      <c r="M65" t="s">
        <v>1861</v>
      </c>
      <c r="R65" t="s">
        <v>1591</v>
      </c>
      <c r="S65" t="s">
        <v>1592</v>
      </c>
      <c r="U65" t="s">
        <v>1862</v>
      </c>
    </row>
    <row r="66" spans="1:22">
      <c r="A66">
        <v>9573</v>
      </c>
      <c r="B66" t="s">
        <v>1594</v>
      </c>
      <c r="C66" t="s">
        <v>1594</v>
      </c>
      <c r="D66" t="s">
        <v>122</v>
      </c>
      <c r="E66" t="s">
        <v>1863</v>
      </c>
      <c r="F66" t="s">
        <v>1864</v>
      </c>
      <c r="I66" t="b">
        <v>0</v>
      </c>
      <c r="J66">
        <v>95</v>
      </c>
      <c r="K66" t="s">
        <v>1631</v>
      </c>
      <c r="R66" t="s">
        <v>1865</v>
      </c>
      <c r="S66" t="s">
        <v>1663</v>
      </c>
      <c r="U66" t="s">
        <v>1797</v>
      </c>
    </row>
    <row r="67" spans="1:22" hidden="1">
      <c r="A67">
        <v>9578</v>
      </c>
      <c r="B67" t="s">
        <v>1578</v>
      </c>
      <c r="D67" t="s">
        <v>122</v>
      </c>
      <c r="E67" t="s">
        <v>1617</v>
      </c>
      <c r="F67" t="s">
        <v>1866</v>
      </c>
      <c r="G67" t="s">
        <v>1867</v>
      </c>
      <c r="H67" t="s">
        <v>1868</v>
      </c>
      <c r="I67" t="b">
        <v>0</v>
      </c>
      <c r="J67">
        <v>184</v>
      </c>
      <c r="K67" t="s">
        <v>1581</v>
      </c>
      <c r="M67" t="s">
        <v>1869</v>
      </c>
      <c r="R67" t="s">
        <v>1779</v>
      </c>
      <c r="T67" t="s">
        <v>1621</v>
      </c>
      <c r="U67" t="s">
        <v>1622</v>
      </c>
      <c r="V67" t="s">
        <v>1772</v>
      </c>
    </row>
    <row r="68" spans="1:22" hidden="1">
      <c r="A68">
        <v>9579</v>
      </c>
      <c r="B68" t="s">
        <v>1578</v>
      </c>
      <c r="D68" t="s">
        <v>122</v>
      </c>
      <c r="E68" t="s">
        <v>1870</v>
      </c>
      <c r="F68" t="s">
        <v>1871</v>
      </c>
      <c r="G68" t="s">
        <v>1872</v>
      </c>
      <c r="H68" t="s">
        <v>1776</v>
      </c>
      <c r="I68" t="b">
        <v>0</v>
      </c>
      <c r="J68">
        <v>192</v>
      </c>
      <c r="K68" t="s">
        <v>1581</v>
      </c>
      <c r="M68" t="s">
        <v>1873</v>
      </c>
      <c r="R68" t="s">
        <v>1591</v>
      </c>
      <c r="T68" t="s">
        <v>1584</v>
      </c>
      <c r="U68" t="s">
        <v>1874</v>
      </c>
      <c r="V68" t="s">
        <v>1875</v>
      </c>
    </row>
    <row r="69" spans="1:22" hidden="1">
      <c r="A69">
        <v>9580</v>
      </c>
      <c r="B69" t="s">
        <v>1578</v>
      </c>
      <c r="D69" t="s">
        <v>122</v>
      </c>
      <c r="E69" t="s">
        <v>1876</v>
      </c>
      <c r="F69" t="s">
        <v>1877</v>
      </c>
      <c r="G69" t="s">
        <v>1878</v>
      </c>
      <c r="I69" t="b">
        <v>0</v>
      </c>
      <c r="J69">
        <v>195</v>
      </c>
      <c r="K69" t="s">
        <v>1581</v>
      </c>
      <c r="R69" t="s">
        <v>1591</v>
      </c>
      <c r="T69" t="s">
        <v>1584</v>
      </c>
      <c r="U69" t="s">
        <v>1584</v>
      </c>
      <c r="V69" t="s">
        <v>1772</v>
      </c>
    </row>
    <row r="70" spans="1:22" hidden="1">
      <c r="A70">
        <v>9892</v>
      </c>
      <c r="B70" t="s">
        <v>1578</v>
      </c>
      <c r="D70" t="s">
        <v>122</v>
      </c>
      <c r="E70" t="s">
        <v>1879</v>
      </c>
      <c r="F70" t="s">
        <v>1880</v>
      </c>
      <c r="I70" t="b">
        <v>0</v>
      </c>
      <c r="J70">
        <v>90</v>
      </c>
      <c r="K70" t="s">
        <v>1631</v>
      </c>
      <c r="R70" t="s">
        <v>1779</v>
      </c>
      <c r="S70" t="s">
        <v>1592</v>
      </c>
      <c r="U70" t="s">
        <v>1881</v>
      </c>
    </row>
    <row r="71" spans="1:22" hidden="1">
      <c r="A71">
        <v>10212</v>
      </c>
      <c r="B71" t="s">
        <v>1578</v>
      </c>
      <c r="D71" t="s">
        <v>122</v>
      </c>
      <c r="E71" t="s">
        <v>1882</v>
      </c>
      <c r="F71" t="s">
        <v>1883</v>
      </c>
      <c r="G71" t="s">
        <v>1884</v>
      </c>
      <c r="H71" t="s">
        <v>1885</v>
      </c>
      <c r="I71" t="b">
        <v>0</v>
      </c>
      <c r="J71">
        <v>215</v>
      </c>
      <c r="K71" t="s">
        <v>1581</v>
      </c>
      <c r="M71" t="s">
        <v>1886</v>
      </c>
      <c r="R71" t="s">
        <v>1769</v>
      </c>
      <c r="T71" t="s">
        <v>1790</v>
      </c>
      <c r="U71" t="s">
        <v>1612</v>
      </c>
      <c r="V71" t="s">
        <v>1887</v>
      </c>
    </row>
    <row r="72" spans="1:22" hidden="1">
      <c r="A72">
        <v>10393</v>
      </c>
      <c r="B72" t="s">
        <v>1578</v>
      </c>
      <c r="D72" t="s">
        <v>122</v>
      </c>
      <c r="E72" t="s">
        <v>1888</v>
      </c>
      <c r="F72" t="s">
        <v>1889</v>
      </c>
      <c r="G72" t="s">
        <v>1819</v>
      </c>
      <c r="I72" t="b">
        <v>0</v>
      </c>
      <c r="J72">
        <v>180</v>
      </c>
      <c r="K72" t="s">
        <v>1581</v>
      </c>
      <c r="R72" t="s">
        <v>1684</v>
      </c>
      <c r="T72" t="s">
        <v>1584</v>
      </c>
      <c r="U72" t="s">
        <v>1890</v>
      </c>
      <c r="V72" t="s">
        <v>1772</v>
      </c>
    </row>
    <row r="73" spans="1:22" hidden="1">
      <c r="A73">
        <v>11067</v>
      </c>
      <c r="B73" t="s">
        <v>1578</v>
      </c>
      <c r="D73" t="s">
        <v>122</v>
      </c>
      <c r="E73" t="s">
        <v>1891</v>
      </c>
      <c r="F73" t="s">
        <v>1892</v>
      </c>
      <c r="G73" t="s">
        <v>1893</v>
      </c>
      <c r="I73" t="b">
        <v>0</v>
      </c>
      <c r="J73">
        <v>175</v>
      </c>
      <c r="K73" t="s">
        <v>1581</v>
      </c>
      <c r="R73" t="s">
        <v>1591</v>
      </c>
      <c r="T73" t="s">
        <v>1584</v>
      </c>
      <c r="U73" t="s">
        <v>1598</v>
      </c>
      <c r="V73" t="s">
        <v>1772</v>
      </c>
    </row>
    <row r="74" spans="1:22" hidden="1">
      <c r="A74">
        <v>11068</v>
      </c>
      <c r="B74" t="s">
        <v>1578</v>
      </c>
      <c r="D74" t="s">
        <v>122</v>
      </c>
      <c r="E74" t="s">
        <v>1894</v>
      </c>
      <c r="F74" t="s">
        <v>1895</v>
      </c>
      <c r="G74" t="s">
        <v>1893</v>
      </c>
      <c r="I74" t="b">
        <v>0</v>
      </c>
      <c r="J74">
        <v>173</v>
      </c>
      <c r="K74" t="s">
        <v>1581</v>
      </c>
      <c r="R74" t="s">
        <v>1591</v>
      </c>
      <c r="T74" t="s">
        <v>1584</v>
      </c>
      <c r="U74" t="s">
        <v>1829</v>
      </c>
      <c r="V74" t="s">
        <v>1772</v>
      </c>
    </row>
    <row r="75" spans="1:22" hidden="1">
      <c r="A75">
        <v>11484</v>
      </c>
      <c r="B75" t="s">
        <v>1578</v>
      </c>
      <c r="D75" t="s">
        <v>122</v>
      </c>
      <c r="E75" t="s">
        <v>1896</v>
      </c>
      <c r="F75" t="s">
        <v>1897</v>
      </c>
      <c r="G75" t="s">
        <v>1898</v>
      </c>
      <c r="H75" t="s">
        <v>1899</v>
      </c>
      <c r="I75" t="b">
        <v>0</v>
      </c>
      <c r="J75">
        <v>216</v>
      </c>
      <c r="K75" t="s">
        <v>1581</v>
      </c>
      <c r="M75" t="s">
        <v>1900</v>
      </c>
      <c r="R75" t="s">
        <v>1769</v>
      </c>
      <c r="T75" t="s">
        <v>1816</v>
      </c>
      <c r="U75" t="s">
        <v>1584</v>
      </c>
    </row>
    <row r="76" spans="1:22">
      <c r="A76">
        <v>11528</v>
      </c>
      <c r="B76" t="s">
        <v>1594</v>
      </c>
      <c r="C76" t="s">
        <v>1594</v>
      </c>
      <c r="D76" t="s">
        <v>122</v>
      </c>
      <c r="E76" t="s">
        <v>1901</v>
      </c>
      <c r="F76" t="s">
        <v>1902</v>
      </c>
      <c r="G76" t="s">
        <v>1903</v>
      </c>
      <c r="H76" t="s">
        <v>1904</v>
      </c>
      <c r="I76" t="b">
        <v>0</v>
      </c>
      <c r="J76">
        <v>166</v>
      </c>
      <c r="K76" t="s">
        <v>1581</v>
      </c>
      <c r="M76" t="s">
        <v>1905</v>
      </c>
      <c r="R76" t="s">
        <v>1906</v>
      </c>
      <c r="T76" t="s">
        <v>1584</v>
      </c>
      <c r="U76" t="s">
        <v>1671</v>
      </c>
      <c r="V76" t="s">
        <v>1907</v>
      </c>
    </row>
    <row r="77" spans="1:22">
      <c r="A77">
        <v>11529</v>
      </c>
      <c r="B77" t="s">
        <v>1594</v>
      </c>
      <c r="D77" t="s">
        <v>122</v>
      </c>
      <c r="E77" t="s">
        <v>1908</v>
      </c>
      <c r="F77" t="s">
        <v>1909</v>
      </c>
      <c r="G77" t="s">
        <v>1903</v>
      </c>
      <c r="H77" t="s">
        <v>1776</v>
      </c>
      <c r="I77" t="b">
        <v>0</v>
      </c>
      <c r="J77">
        <v>168</v>
      </c>
      <c r="K77" t="s">
        <v>1581</v>
      </c>
      <c r="M77" t="s">
        <v>1910</v>
      </c>
      <c r="R77" t="s">
        <v>1852</v>
      </c>
      <c r="T77" t="s">
        <v>1816</v>
      </c>
      <c r="U77" t="s">
        <v>1584</v>
      </c>
      <c r="V77" t="s">
        <v>1907</v>
      </c>
    </row>
    <row r="78" spans="1:22" hidden="1">
      <c r="A78">
        <v>11530</v>
      </c>
      <c r="B78" t="s">
        <v>1578</v>
      </c>
      <c r="D78" t="s">
        <v>122</v>
      </c>
      <c r="E78" t="s">
        <v>1911</v>
      </c>
      <c r="F78" t="s">
        <v>1912</v>
      </c>
      <c r="G78" t="s">
        <v>1903</v>
      </c>
      <c r="I78" t="b">
        <v>0</v>
      </c>
      <c r="J78">
        <v>168</v>
      </c>
      <c r="K78" t="s">
        <v>1581</v>
      </c>
      <c r="M78" t="s">
        <v>1913</v>
      </c>
      <c r="R78" t="s">
        <v>1591</v>
      </c>
      <c r="T78" t="s">
        <v>1584</v>
      </c>
      <c r="U78" t="s">
        <v>1703</v>
      </c>
      <c r="V78" t="s">
        <v>1914</v>
      </c>
    </row>
    <row r="79" spans="1:22" hidden="1">
      <c r="A79">
        <v>11557</v>
      </c>
      <c r="B79" t="s">
        <v>1578</v>
      </c>
      <c r="D79" t="s">
        <v>122</v>
      </c>
      <c r="E79" t="s">
        <v>1915</v>
      </c>
      <c r="F79" t="s">
        <v>1916</v>
      </c>
      <c r="G79" t="s">
        <v>1917</v>
      </c>
      <c r="I79" t="b">
        <v>0</v>
      </c>
      <c r="J79">
        <v>186</v>
      </c>
      <c r="K79" t="s">
        <v>1581</v>
      </c>
      <c r="M79" t="s">
        <v>1918</v>
      </c>
      <c r="R79" t="s">
        <v>1591</v>
      </c>
      <c r="T79" t="s">
        <v>1583</v>
      </c>
      <c r="U79" t="s">
        <v>1829</v>
      </c>
      <c r="V79" t="s">
        <v>1772</v>
      </c>
    </row>
    <row r="80" spans="1:22" hidden="1">
      <c r="A80">
        <v>11558</v>
      </c>
      <c r="B80" t="s">
        <v>1578</v>
      </c>
      <c r="D80" t="s">
        <v>122</v>
      </c>
      <c r="E80" t="s">
        <v>1919</v>
      </c>
      <c r="F80" t="s">
        <v>1920</v>
      </c>
      <c r="G80" t="s">
        <v>1921</v>
      </c>
      <c r="I80" t="b">
        <v>0</v>
      </c>
      <c r="J80">
        <v>63</v>
      </c>
      <c r="K80" t="s">
        <v>1631</v>
      </c>
      <c r="M80" t="s">
        <v>1922</v>
      </c>
      <c r="R80" t="s">
        <v>1591</v>
      </c>
      <c r="S80" t="s">
        <v>1923</v>
      </c>
      <c r="U80" t="s">
        <v>1862</v>
      </c>
      <c r="V80" t="s">
        <v>1772</v>
      </c>
    </row>
    <row r="81" spans="1:22" hidden="1">
      <c r="A81">
        <v>11578</v>
      </c>
      <c r="B81" t="s">
        <v>1578</v>
      </c>
      <c r="D81" t="s">
        <v>122</v>
      </c>
      <c r="E81" t="s">
        <v>1924</v>
      </c>
      <c r="F81" t="s">
        <v>1925</v>
      </c>
      <c r="G81" t="s">
        <v>1926</v>
      </c>
      <c r="I81" t="b">
        <v>0</v>
      </c>
      <c r="J81">
        <v>17</v>
      </c>
      <c r="K81" t="s">
        <v>1631</v>
      </c>
      <c r="M81" t="s">
        <v>1927</v>
      </c>
      <c r="R81" t="s">
        <v>1591</v>
      </c>
      <c r="S81" t="s">
        <v>1592</v>
      </c>
      <c r="U81" t="s">
        <v>1612</v>
      </c>
      <c r="V81" t="s">
        <v>1772</v>
      </c>
    </row>
    <row r="82" spans="1:22" hidden="1">
      <c r="A82">
        <v>11613</v>
      </c>
      <c r="B82" t="s">
        <v>1578</v>
      </c>
      <c r="D82" t="s">
        <v>122</v>
      </c>
      <c r="E82" t="s">
        <v>1928</v>
      </c>
      <c r="F82" t="s">
        <v>1929</v>
      </c>
      <c r="G82" t="s">
        <v>1930</v>
      </c>
      <c r="I82" t="b">
        <v>0</v>
      </c>
      <c r="J82">
        <v>84</v>
      </c>
      <c r="K82" t="s">
        <v>1631</v>
      </c>
      <c r="M82" t="s">
        <v>1931</v>
      </c>
      <c r="R82" t="s">
        <v>1932</v>
      </c>
      <c r="S82" t="s">
        <v>1663</v>
      </c>
      <c r="U82" t="s">
        <v>1881</v>
      </c>
      <c r="V82" t="s">
        <v>1772</v>
      </c>
    </row>
    <row r="83" spans="1:22">
      <c r="A83">
        <v>11619</v>
      </c>
      <c r="B83" t="s">
        <v>1594</v>
      </c>
      <c r="D83" t="s">
        <v>122</v>
      </c>
      <c r="E83" t="s">
        <v>1933</v>
      </c>
      <c r="F83" t="s">
        <v>1934</v>
      </c>
      <c r="G83" t="s">
        <v>1935</v>
      </c>
      <c r="I83" t="b">
        <v>0</v>
      </c>
      <c r="J83">
        <v>16</v>
      </c>
      <c r="K83" t="s">
        <v>1631</v>
      </c>
      <c r="M83" t="s">
        <v>1936</v>
      </c>
      <c r="R83" t="s">
        <v>1591</v>
      </c>
      <c r="S83" t="s">
        <v>1937</v>
      </c>
      <c r="U83" t="s">
        <v>1598</v>
      </c>
    </row>
    <row r="84" spans="1:22">
      <c r="A84">
        <v>11657</v>
      </c>
      <c r="B84" t="s">
        <v>1594</v>
      </c>
      <c r="D84" t="s">
        <v>122</v>
      </c>
      <c r="E84" t="s">
        <v>1938</v>
      </c>
      <c r="F84" t="s">
        <v>1939</v>
      </c>
      <c r="G84" t="s">
        <v>1860</v>
      </c>
      <c r="I84" t="b">
        <v>0</v>
      </c>
      <c r="J84">
        <v>98</v>
      </c>
      <c r="K84" t="s">
        <v>1631</v>
      </c>
      <c r="M84" t="s">
        <v>1940</v>
      </c>
      <c r="R84" t="s">
        <v>1591</v>
      </c>
      <c r="S84" t="s">
        <v>1663</v>
      </c>
      <c r="U84" t="s">
        <v>1622</v>
      </c>
    </row>
    <row r="85" spans="1:22" hidden="1">
      <c r="A85">
        <v>11658</v>
      </c>
      <c r="B85" t="s">
        <v>1578</v>
      </c>
      <c r="D85" t="s">
        <v>122</v>
      </c>
      <c r="E85" t="s">
        <v>1941</v>
      </c>
      <c r="F85" t="s">
        <v>1942</v>
      </c>
      <c r="G85" t="s">
        <v>1850</v>
      </c>
      <c r="I85" t="b">
        <v>0</v>
      </c>
      <c r="J85">
        <v>225</v>
      </c>
      <c r="K85" t="s">
        <v>1581</v>
      </c>
      <c r="M85" t="s">
        <v>1943</v>
      </c>
      <c r="R85" t="s">
        <v>1643</v>
      </c>
      <c r="T85" t="s">
        <v>1583</v>
      </c>
      <c r="U85" t="s">
        <v>1944</v>
      </c>
      <c r="V85" t="s">
        <v>1772</v>
      </c>
    </row>
    <row r="86" spans="1:22" hidden="1">
      <c r="A86">
        <v>11659</v>
      </c>
      <c r="B86" t="s">
        <v>1578</v>
      </c>
      <c r="D86" t="s">
        <v>122</v>
      </c>
      <c r="E86" t="s">
        <v>1945</v>
      </c>
      <c r="F86" t="s">
        <v>1946</v>
      </c>
      <c r="G86" t="s">
        <v>1947</v>
      </c>
      <c r="I86" t="b">
        <v>0</v>
      </c>
      <c r="J86">
        <v>293</v>
      </c>
      <c r="K86" t="s">
        <v>1581</v>
      </c>
      <c r="M86" t="s">
        <v>1948</v>
      </c>
      <c r="R86" t="s">
        <v>1643</v>
      </c>
      <c r="T86" t="s">
        <v>1816</v>
      </c>
      <c r="U86" t="s">
        <v>1612</v>
      </c>
      <c r="V86" t="s">
        <v>1949</v>
      </c>
    </row>
    <row r="87" spans="1:22" hidden="1">
      <c r="A87">
        <v>11660</v>
      </c>
      <c r="B87" t="s">
        <v>1578</v>
      </c>
      <c r="D87" t="s">
        <v>122</v>
      </c>
      <c r="E87" t="s">
        <v>1950</v>
      </c>
      <c r="F87" t="s">
        <v>1951</v>
      </c>
      <c r="G87" t="s">
        <v>1952</v>
      </c>
      <c r="I87" t="b">
        <v>0</v>
      </c>
      <c r="J87">
        <v>190</v>
      </c>
      <c r="K87" t="s">
        <v>1581</v>
      </c>
      <c r="M87" t="s">
        <v>1953</v>
      </c>
      <c r="R87" t="s">
        <v>1591</v>
      </c>
      <c r="T87" t="s">
        <v>1584</v>
      </c>
      <c r="U87" t="s">
        <v>1954</v>
      </c>
      <c r="V87" t="s">
        <v>1772</v>
      </c>
    </row>
    <row r="88" spans="1:22">
      <c r="A88">
        <v>11748</v>
      </c>
      <c r="B88" t="s">
        <v>1594</v>
      </c>
      <c r="D88" t="s">
        <v>122</v>
      </c>
      <c r="E88" t="s">
        <v>1955</v>
      </c>
      <c r="F88" t="s">
        <v>1956</v>
      </c>
      <c r="I88" t="b">
        <v>0</v>
      </c>
      <c r="J88">
        <v>120</v>
      </c>
      <c r="K88" t="s">
        <v>1588</v>
      </c>
      <c r="M88" t="s">
        <v>1957</v>
      </c>
      <c r="R88" t="s">
        <v>1591</v>
      </c>
      <c r="S88" t="s">
        <v>1840</v>
      </c>
      <c r="U88" t="s">
        <v>1829</v>
      </c>
    </row>
    <row r="89" spans="1:22" hidden="1">
      <c r="A89">
        <v>11760</v>
      </c>
      <c r="B89" t="s">
        <v>1578</v>
      </c>
      <c r="D89" t="s">
        <v>122</v>
      </c>
      <c r="E89" t="s">
        <v>1958</v>
      </c>
      <c r="F89" t="s">
        <v>1959</v>
      </c>
      <c r="I89" t="b">
        <v>0</v>
      </c>
      <c r="J89">
        <v>112</v>
      </c>
      <c r="K89" t="s">
        <v>1588</v>
      </c>
      <c r="M89" t="s">
        <v>1960</v>
      </c>
      <c r="R89" t="s">
        <v>1591</v>
      </c>
      <c r="S89" t="s">
        <v>1592</v>
      </c>
      <c r="U89" t="s">
        <v>1593</v>
      </c>
    </row>
    <row r="90" spans="1:22" hidden="1">
      <c r="A90">
        <v>11779</v>
      </c>
      <c r="B90" t="s">
        <v>1578</v>
      </c>
      <c r="D90" t="s">
        <v>122</v>
      </c>
      <c r="E90" t="s">
        <v>1961</v>
      </c>
      <c r="F90" t="s">
        <v>1962</v>
      </c>
      <c r="G90" t="s">
        <v>1963</v>
      </c>
      <c r="I90" t="b">
        <v>0</v>
      </c>
      <c r="J90">
        <v>263</v>
      </c>
      <c r="K90" t="s">
        <v>1581</v>
      </c>
      <c r="M90" t="s">
        <v>1964</v>
      </c>
      <c r="R90" t="s">
        <v>1965</v>
      </c>
      <c r="T90" t="s">
        <v>1627</v>
      </c>
      <c r="U90" t="s">
        <v>1881</v>
      </c>
      <c r="V90" t="s">
        <v>1966</v>
      </c>
    </row>
    <row r="91" spans="1:22">
      <c r="A91">
        <v>11862</v>
      </c>
      <c r="B91" t="s">
        <v>1594</v>
      </c>
      <c r="D91" t="s">
        <v>122</v>
      </c>
      <c r="E91" t="s">
        <v>1967</v>
      </c>
      <c r="F91" t="s">
        <v>1968</v>
      </c>
      <c r="G91" t="s">
        <v>1969</v>
      </c>
      <c r="H91" t="s">
        <v>1970</v>
      </c>
      <c r="I91" t="b">
        <v>0</v>
      </c>
      <c r="J91">
        <v>169</v>
      </c>
      <c r="K91" t="s">
        <v>1581</v>
      </c>
      <c r="M91" t="s">
        <v>1971</v>
      </c>
      <c r="R91" t="s">
        <v>1965</v>
      </c>
      <c r="T91" t="s">
        <v>1816</v>
      </c>
      <c r="U91" t="s">
        <v>1584</v>
      </c>
    </row>
    <row r="92" spans="1:22">
      <c r="A92">
        <v>11884</v>
      </c>
      <c r="B92" s="15" t="s">
        <v>1594</v>
      </c>
      <c r="C92" s="15"/>
      <c r="D92" t="s">
        <v>122</v>
      </c>
      <c r="E92" t="s">
        <v>1972</v>
      </c>
      <c r="F92" t="s">
        <v>1973</v>
      </c>
      <c r="G92" t="s">
        <v>1820</v>
      </c>
      <c r="I92" t="b">
        <v>0</v>
      </c>
      <c r="J92">
        <v>53</v>
      </c>
      <c r="K92" t="s">
        <v>1581</v>
      </c>
      <c r="M92" t="s">
        <v>1974</v>
      </c>
      <c r="R92" t="s">
        <v>1591</v>
      </c>
      <c r="T92" t="s">
        <v>1584</v>
      </c>
      <c r="U92" t="s">
        <v>1797</v>
      </c>
      <c r="V92" t="s">
        <v>1975</v>
      </c>
    </row>
    <row r="93" spans="1:22" hidden="1">
      <c r="A93">
        <v>11887</v>
      </c>
      <c r="B93" t="s">
        <v>1578</v>
      </c>
      <c r="D93" t="s">
        <v>122</v>
      </c>
      <c r="E93" t="s">
        <v>1976</v>
      </c>
      <c r="F93" t="s">
        <v>1977</v>
      </c>
      <c r="G93" t="s">
        <v>1820</v>
      </c>
      <c r="I93" t="b">
        <v>0</v>
      </c>
      <c r="J93">
        <v>187</v>
      </c>
      <c r="K93" t="s">
        <v>1581</v>
      </c>
      <c r="M93" t="s">
        <v>1978</v>
      </c>
      <c r="R93" t="s">
        <v>1591</v>
      </c>
      <c r="T93" t="s">
        <v>1584</v>
      </c>
      <c r="U93" t="s">
        <v>1671</v>
      </c>
      <c r="V93" t="s">
        <v>1979</v>
      </c>
    </row>
    <row r="94" spans="1:22" hidden="1">
      <c r="A94">
        <v>11888</v>
      </c>
      <c r="B94" t="s">
        <v>1578</v>
      </c>
      <c r="D94" t="s">
        <v>122</v>
      </c>
      <c r="E94" t="s">
        <v>1980</v>
      </c>
      <c r="F94" t="s">
        <v>1981</v>
      </c>
      <c r="G94" t="s">
        <v>1963</v>
      </c>
      <c r="I94" t="b">
        <v>0</v>
      </c>
      <c r="J94">
        <v>227</v>
      </c>
      <c r="K94" t="s">
        <v>1581</v>
      </c>
      <c r="M94" t="s">
        <v>1982</v>
      </c>
      <c r="R94" t="s">
        <v>1983</v>
      </c>
      <c r="T94" t="s">
        <v>1816</v>
      </c>
      <c r="U94" t="s">
        <v>1584</v>
      </c>
      <c r="V94" t="s">
        <v>1975</v>
      </c>
    </row>
    <row r="95" spans="1:22" hidden="1">
      <c r="A95">
        <v>11892</v>
      </c>
      <c r="B95" t="s">
        <v>1578</v>
      </c>
      <c r="D95" t="s">
        <v>122</v>
      </c>
      <c r="E95" t="s">
        <v>1984</v>
      </c>
      <c r="F95" t="s">
        <v>1985</v>
      </c>
      <c r="G95" t="s">
        <v>1820</v>
      </c>
      <c r="I95" t="b">
        <v>0</v>
      </c>
      <c r="J95">
        <v>273</v>
      </c>
      <c r="K95" t="s">
        <v>1581</v>
      </c>
      <c r="M95" t="s">
        <v>1986</v>
      </c>
      <c r="R95" t="s">
        <v>1965</v>
      </c>
      <c r="T95" t="s">
        <v>1816</v>
      </c>
      <c r="U95" t="s">
        <v>1584</v>
      </c>
      <c r="V95" t="s">
        <v>1987</v>
      </c>
    </row>
    <row r="96" spans="1:22" hidden="1">
      <c r="A96">
        <v>11893</v>
      </c>
      <c r="B96" t="s">
        <v>1578</v>
      </c>
      <c r="D96" t="s">
        <v>122</v>
      </c>
      <c r="E96" t="s">
        <v>1988</v>
      </c>
      <c r="F96" t="s">
        <v>1989</v>
      </c>
      <c r="G96" t="s">
        <v>1990</v>
      </c>
      <c r="I96" t="b">
        <v>0</v>
      </c>
      <c r="J96">
        <v>310</v>
      </c>
      <c r="K96" t="s">
        <v>1581</v>
      </c>
      <c r="M96" t="s">
        <v>1991</v>
      </c>
      <c r="R96" t="s">
        <v>1591</v>
      </c>
      <c r="T96" t="s">
        <v>1992</v>
      </c>
      <c r="U96" t="s">
        <v>1622</v>
      </c>
      <c r="V96" t="s">
        <v>1987</v>
      </c>
    </row>
    <row r="97" spans="1:22" hidden="1">
      <c r="A97">
        <v>11908</v>
      </c>
      <c r="B97" t="s">
        <v>1578</v>
      </c>
      <c r="D97" t="s">
        <v>122</v>
      </c>
      <c r="E97" t="s">
        <v>1993</v>
      </c>
      <c r="F97" t="s">
        <v>1994</v>
      </c>
      <c r="I97" t="b">
        <v>0</v>
      </c>
      <c r="J97">
        <v>77</v>
      </c>
      <c r="K97" t="s">
        <v>1631</v>
      </c>
      <c r="M97" t="s">
        <v>1995</v>
      </c>
      <c r="R97" t="s">
        <v>1591</v>
      </c>
      <c r="S97" t="s">
        <v>1592</v>
      </c>
      <c r="U97" t="s">
        <v>1622</v>
      </c>
    </row>
    <row r="98" spans="1:22">
      <c r="A98">
        <v>11934</v>
      </c>
      <c r="B98" t="s">
        <v>1594</v>
      </c>
      <c r="C98" t="s">
        <v>1594</v>
      </c>
      <c r="D98" t="s">
        <v>122</v>
      </c>
      <c r="E98" t="s">
        <v>1996</v>
      </c>
      <c r="F98" t="s">
        <v>1997</v>
      </c>
      <c r="I98" t="b">
        <v>0</v>
      </c>
      <c r="J98">
        <v>130</v>
      </c>
      <c r="K98" t="s">
        <v>1588</v>
      </c>
      <c r="M98" t="s">
        <v>1998</v>
      </c>
      <c r="R98" t="s">
        <v>1591</v>
      </c>
      <c r="S98" t="s">
        <v>1592</v>
      </c>
      <c r="U98" t="s">
        <v>1622</v>
      </c>
    </row>
    <row r="99" spans="1:22" hidden="1">
      <c r="A99">
        <v>11999</v>
      </c>
      <c r="B99" t="s">
        <v>1578</v>
      </c>
      <c r="D99" t="s">
        <v>122</v>
      </c>
      <c r="E99" t="s">
        <v>1999</v>
      </c>
      <c r="F99" t="s">
        <v>2000</v>
      </c>
      <c r="I99" t="b">
        <v>0</v>
      </c>
      <c r="J99">
        <v>14</v>
      </c>
      <c r="K99" t="s">
        <v>1631</v>
      </c>
      <c r="M99" t="s">
        <v>2001</v>
      </c>
      <c r="R99" t="s">
        <v>1591</v>
      </c>
      <c r="S99" t="s">
        <v>2002</v>
      </c>
      <c r="U99" t="s">
        <v>1703</v>
      </c>
    </row>
    <row r="100" spans="1:22">
      <c r="A100">
        <v>12043</v>
      </c>
      <c r="B100" s="15" t="s">
        <v>1594</v>
      </c>
      <c r="C100" s="15" t="s">
        <v>1594</v>
      </c>
      <c r="D100" t="s">
        <v>122</v>
      </c>
      <c r="E100" t="s">
        <v>2003</v>
      </c>
      <c r="F100" t="s">
        <v>2004</v>
      </c>
      <c r="I100" t="b">
        <v>0</v>
      </c>
      <c r="J100">
        <v>71</v>
      </c>
      <c r="K100" t="s">
        <v>1631</v>
      </c>
      <c r="M100" t="s">
        <v>2005</v>
      </c>
      <c r="R100" t="s">
        <v>1591</v>
      </c>
      <c r="S100" t="s">
        <v>1592</v>
      </c>
      <c r="U100" t="s">
        <v>1797</v>
      </c>
    </row>
    <row r="101" spans="1:22" hidden="1">
      <c r="A101">
        <v>12044</v>
      </c>
      <c r="B101" t="s">
        <v>1578</v>
      </c>
      <c r="D101" t="s">
        <v>122</v>
      </c>
      <c r="E101" t="s">
        <v>2006</v>
      </c>
      <c r="F101" t="s">
        <v>2007</v>
      </c>
      <c r="I101" t="b">
        <v>0</v>
      </c>
      <c r="J101">
        <v>108</v>
      </c>
      <c r="K101" t="s">
        <v>1588</v>
      </c>
      <c r="M101" t="s">
        <v>2008</v>
      </c>
      <c r="R101" t="s">
        <v>1591</v>
      </c>
      <c r="S101" t="s">
        <v>1840</v>
      </c>
      <c r="U101" t="s">
        <v>1598</v>
      </c>
    </row>
    <row r="102" spans="1:22">
      <c r="A102">
        <v>12045</v>
      </c>
      <c r="B102" s="15" t="s">
        <v>1594</v>
      </c>
      <c r="C102" s="15"/>
      <c r="D102" t="s">
        <v>122</v>
      </c>
      <c r="E102" t="s">
        <v>2009</v>
      </c>
      <c r="F102" t="s">
        <v>2010</v>
      </c>
      <c r="I102" t="b">
        <v>0</v>
      </c>
      <c r="J102">
        <v>114</v>
      </c>
      <c r="K102" t="s">
        <v>1588</v>
      </c>
      <c r="M102" t="s">
        <v>2011</v>
      </c>
      <c r="R102" t="s">
        <v>1591</v>
      </c>
      <c r="S102" t="s">
        <v>1592</v>
      </c>
      <c r="U102" t="s">
        <v>1598</v>
      </c>
    </row>
    <row r="103" spans="1:22" hidden="1">
      <c r="A103">
        <v>12059</v>
      </c>
      <c r="B103" t="s">
        <v>1578</v>
      </c>
      <c r="D103" t="s">
        <v>122</v>
      </c>
      <c r="E103" t="s">
        <v>2012</v>
      </c>
      <c r="F103" t="s">
        <v>2013</v>
      </c>
      <c r="I103" t="b">
        <v>0</v>
      </c>
      <c r="J103">
        <v>134</v>
      </c>
      <c r="K103" t="s">
        <v>1588</v>
      </c>
      <c r="M103" t="s">
        <v>2014</v>
      </c>
      <c r="R103" t="s">
        <v>1591</v>
      </c>
      <c r="S103" t="s">
        <v>1592</v>
      </c>
      <c r="U103" t="s">
        <v>1622</v>
      </c>
    </row>
    <row r="104" spans="1:22" hidden="1">
      <c r="A104">
        <v>12060</v>
      </c>
      <c r="B104" t="s">
        <v>1578</v>
      </c>
      <c r="D104" t="s">
        <v>122</v>
      </c>
      <c r="E104" t="s">
        <v>2015</v>
      </c>
      <c r="F104" t="s">
        <v>2016</v>
      </c>
      <c r="I104" t="b">
        <v>0</v>
      </c>
      <c r="J104">
        <v>116</v>
      </c>
      <c r="K104" t="s">
        <v>1588</v>
      </c>
      <c r="M104" t="s">
        <v>2017</v>
      </c>
      <c r="R104" t="s">
        <v>1591</v>
      </c>
      <c r="S104" t="s">
        <v>1592</v>
      </c>
      <c r="U104" t="s">
        <v>1593</v>
      </c>
    </row>
    <row r="105" spans="1:22" hidden="1">
      <c r="A105">
        <v>12068</v>
      </c>
      <c r="B105" t="s">
        <v>1578</v>
      </c>
      <c r="D105" t="s">
        <v>122</v>
      </c>
      <c r="E105" t="s">
        <v>2018</v>
      </c>
      <c r="F105" t="s">
        <v>2019</v>
      </c>
      <c r="I105" t="b">
        <v>0</v>
      </c>
      <c r="J105">
        <v>155</v>
      </c>
      <c r="K105" t="s">
        <v>1588</v>
      </c>
      <c r="M105" t="s">
        <v>2020</v>
      </c>
      <c r="R105" t="s">
        <v>1591</v>
      </c>
      <c r="S105" t="s">
        <v>1584</v>
      </c>
      <c r="U105" t="s">
        <v>1622</v>
      </c>
    </row>
    <row r="106" spans="1:22" hidden="1">
      <c r="A106">
        <v>12069</v>
      </c>
      <c r="B106" t="s">
        <v>1578</v>
      </c>
      <c r="D106" t="s">
        <v>122</v>
      </c>
      <c r="E106" t="s">
        <v>2021</v>
      </c>
      <c r="F106" t="s">
        <v>2022</v>
      </c>
      <c r="G106" t="s">
        <v>2023</v>
      </c>
      <c r="I106" t="b">
        <v>0</v>
      </c>
      <c r="J106">
        <v>23</v>
      </c>
      <c r="K106" t="s">
        <v>1631</v>
      </c>
      <c r="M106" t="s">
        <v>2024</v>
      </c>
      <c r="R106" t="s">
        <v>1779</v>
      </c>
      <c r="S106" t="s">
        <v>1670</v>
      </c>
      <c r="U106" t="s">
        <v>1671</v>
      </c>
      <c r="V106" t="s">
        <v>1975</v>
      </c>
    </row>
    <row r="107" spans="1:22" hidden="1">
      <c r="A107">
        <v>12091</v>
      </c>
      <c r="B107" t="s">
        <v>1578</v>
      </c>
      <c r="D107" t="s">
        <v>122</v>
      </c>
      <c r="E107" t="s">
        <v>2025</v>
      </c>
      <c r="F107" t="s">
        <v>2026</v>
      </c>
      <c r="I107" t="b">
        <v>0</v>
      </c>
      <c r="J107">
        <v>72</v>
      </c>
      <c r="K107" t="s">
        <v>1631</v>
      </c>
      <c r="M107" t="s">
        <v>2027</v>
      </c>
      <c r="R107" t="s">
        <v>1591</v>
      </c>
      <c r="S107" t="s">
        <v>1592</v>
      </c>
      <c r="U107" t="s">
        <v>1593</v>
      </c>
    </row>
    <row r="108" spans="1:22" hidden="1">
      <c r="A108">
        <v>12092</v>
      </c>
      <c r="B108" t="s">
        <v>1578</v>
      </c>
      <c r="D108" t="s">
        <v>122</v>
      </c>
      <c r="E108" t="s">
        <v>2028</v>
      </c>
      <c r="F108" t="s">
        <v>2029</v>
      </c>
      <c r="I108" t="b">
        <v>0</v>
      </c>
      <c r="J108">
        <v>74</v>
      </c>
      <c r="K108" t="s">
        <v>1631</v>
      </c>
      <c r="M108" t="s">
        <v>2030</v>
      </c>
      <c r="R108" t="s">
        <v>1779</v>
      </c>
      <c r="S108" t="s">
        <v>1592</v>
      </c>
      <c r="U108" t="s">
        <v>1593</v>
      </c>
    </row>
    <row r="109" spans="1:22">
      <c r="A109">
        <v>12098</v>
      </c>
      <c r="B109" t="s">
        <v>1594</v>
      </c>
      <c r="D109" t="s">
        <v>122</v>
      </c>
      <c r="E109" t="s">
        <v>2031</v>
      </c>
      <c r="F109" t="s">
        <v>2032</v>
      </c>
      <c r="I109" t="b">
        <v>0</v>
      </c>
      <c r="J109">
        <v>101</v>
      </c>
      <c r="K109" t="s">
        <v>1631</v>
      </c>
      <c r="M109" t="s">
        <v>2033</v>
      </c>
      <c r="R109" t="s">
        <v>2034</v>
      </c>
      <c r="S109" t="s">
        <v>1663</v>
      </c>
      <c r="U109" t="s">
        <v>1636</v>
      </c>
    </row>
    <row r="110" spans="1:22">
      <c r="A110">
        <v>12100</v>
      </c>
      <c r="B110" t="s">
        <v>1594</v>
      </c>
      <c r="C110" t="s">
        <v>1594</v>
      </c>
      <c r="D110" t="s">
        <v>122</v>
      </c>
      <c r="E110" t="s">
        <v>2035</v>
      </c>
      <c r="F110" t="s">
        <v>2036</v>
      </c>
      <c r="I110" t="b">
        <v>0</v>
      </c>
      <c r="J110">
        <v>103</v>
      </c>
      <c r="K110" t="s">
        <v>1631</v>
      </c>
      <c r="R110" t="s">
        <v>1779</v>
      </c>
      <c r="S110" t="s">
        <v>1663</v>
      </c>
      <c r="U110" t="s">
        <v>2037</v>
      </c>
    </row>
    <row r="111" spans="1:22" hidden="1">
      <c r="A111">
        <v>12101</v>
      </c>
      <c r="B111" t="s">
        <v>1578</v>
      </c>
      <c r="D111" t="s">
        <v>122</v>
      </c>
      <c r="E111" t="s">
        <v>2038</v>
      </c>
      <c r="F111" t="s">
        <v>2039</v>
      </c>
      <c r="I111" t="b">
        <v>0</v>
      </c>
      <c r="J111">
        <v>103</v>
      </c>
      <c r="K111" t="s">
        <v>1588</v>
      </c>
      <c r="M111" t="s">
        <v>2040</v>
      </c>
      <c r="R111" t="s">
        <v>1591</v>
      </c>
      <c r="S111" t="s">
        <v>1592</v>
      </c>
      <c r="U111" t="s">
        <v>1598</v>
      </c>
    </row>
    <row r="112" spans="1:22">
      <c r="A112">
        <v>12102</v>
      </c>
      <c r="B112" t="s">
        <v>1594</v>
      </c>
      <c r="C112" t="s">
        <v>1594</v>
      </c>
      <c r="D112" t="s">
        <v>122</v>
      </c>
      <c r="E112" t="s">
        <v>2041</v>
      </c>
      <c r="F112" t="s">
        <v>2042</v>
      </c>
      <c r="I112" t="b">
        <v>0</v>
      </c>
      <c r="J112">
        <v>122</v>
      </c>
      <c r="K112" t="s">
        <v>1588</v>
      </c>
      <c r="M112" t="s">
        <v>2043</v>
      </c>
      <c r="R112" t="s">
        <v>1591</v>
      </c>
      <c r="S112" t="s">
        <v>1592</v>
      </c>
      <c r="U112" t="s">
        <v>1890</v>
      </c>
    </row>
    <row r="113" spans="1:22">
      <c r="A113">
        <v>12103</v>
      </c>
      <c r="B113" t="s">
        <v>1594</v>
      </c>
      <c r="C113" t="s">
        <v>1594</v>
      </c>
      <c r="D113" t="s">
        <v>122</v>
      </c>
      <c r="E113" t="s">
        <v>2044</v>
      </c>
      <c r="F113" t="s">
        <v>2045</v>
      </c>
      <c r="I113" t="b">
        <v>0</v>
      </c>
      <c r="J113">
        <v>124</v>
      </c>
      <c r="K113" t="s">
        <v>1588</v>
      </c>
      <c r="M113" t="s">
        <v>2046</v>
      </c>
      <c r="R113" t="s">
        <v>1591</v>
      </c>
      <c r="S113" t="s">
        <v>1592</v>
      </c>
      <c r="U113" t="s">
        <v>1862</v>
      </c>
    </row>
    <row r="114" spans="1:22">
      <c r="A114">
        <v>12104</v>
      </c>
      <c r="B114" t="s">
        <v>1594</v>
      </c>
      <c r="D114" t="s">
        <v>122</v>
      </c>
      <c r="E114" t="s">
        <v>2047</v>
      </c>
      <c r="F114" t="s">
        <v>2048</v>
      </c>
      <c r="I114" t="b">
        <v>0</v>
      </c>
      <c r="J114">
        <v>132</v>
      </c>
      <c r="K114" t="s">
        <v>1588</v>
      </c>
      <c r="M114" t="s">
        <v>2049</v>
      </c>
      <c r="R114" t="s">
        <v>1591</v>
      </c>
      <c r="S114" t="s">
        <v>1592</v>
      </c>
      <c r="U114" t="s">
        <v>1622</v>
      </c>
    </row>
    <row r="115" spans="1:22">
      <c r="A115">
        <v>12106</v>
      </c>
      <c r="B115" t="s">
        <v>1594</v>
      </c>
      <c r="D115" t="s">
        <v>122</v>
      </c>
      <c r="E115" t="s">
        <v>2050</v>
      </c>
      <c r="F115" t="s">
        <v>2051</v>
      </c>
      <c r="I115" t="b">
        <v>0</v>
      </c>
      <c r="J115">
        <v>147</v>
      </c>
      <c r="K115" t="s">
        <v>1588</v>
      </c>
      <c r="M115" t="s">
        <v>2052</v>
      </c>
      <c r="R115" t="s">
        <v>1591</v>
      </c>
      <c r="S115" t="s">
        <v>1584</v>
      </c>
      <c r="U115" t="s">
        <v>2053</v>
      </c>
    </row>
    <row r="116" spans="1:22" hidden="1">
      <c r="A116">
        <v>12107</v>
      </c>
      <c r="B116" t="s">
        <v>1578</v>
      </c>
      <c r="D116" t="s">
        <v>122</v>
      </c>
      <c r="E116" t="s">
        <v>2054</v>
      </c>
      <c r="F116" t="s">
        <v>2055</v>
      </c>
      <c r="I116" t="b">
        <v>0</v>
      </c>
      <c r="J116">
        <v>148</v>
      </c>
      <c r="K116" t="s">
        <v>1588</v>
      </c>
      <c r="M116" t="s">
        <v>2056</v>
      </c>
      <c r="R116" t="s">
        <v>1591</v>
      </c>
      <c r="S116" t="s">
        <v>1584</v>
      </c>
      <c r="U116" t="s">
        <v>1616</v>
      </c>
    </row>
    <row r="117" spans="1:22">
      <c r="A117">
        <v>12112</v>
      </c>
      <c r="B117" t="s">
        <v>1594</v>
      </c>
      <c r="D117" t="s">
        <v>122</v>
      </c>
      <c r="E117" t="s">
        <v>2057</v>
      </c>
      <c r="F117" t="s">
        <v>2058</v>
      </c>
      <c r="G117" t="s">
        <v>1776</v>
      </c>
      <c r="I117" t="b">
        <v>0</v>
      </c>
      <c r="J117">
        <v>171</v>
      </c>
      <c r="K117" t="s">
        <v>1581</v>
      </c>
      <c r="M117" t="s">
        <v>2059</v>
      </c>
      <c r="N117" t="s">
        <v>2060</v>
      </c>
      <c r="P117" t="s">
        <v>2061</v>
      </c>
      <c r="R117" t="s">
        <v>1769</v>
      </c>
      <c r="T117" t="s">
        <v>1584</v>
      </c>
      <c r="U117" t="s">
        <v>1671</v>
      </c>
      <c r="V117" t="s">
        <v>1975</v>
      </c>
    </row>
    <row r="118" spans="1:22" hidden="1">
      <c r="A118">
        <v>12113</v>
      </c>
      <c r="B118" t="s">
        <v>1578</v>
      </c>
      <c r="D118" t="s">
        <v>122</v>
      </c>
      <c r="E118" t="s">
        <v>2062</v>
      </c>
      <c r="F118" t="s">
        <v>2063</v>
      </c>
      <c r="G118" t="s">
        <v>1776</v>
      </c>
      <c r="I118" t="b">
        <v>0</v>
      </c>
      <c r="J118">
        <v>177</v>
      </c>
      <c r="K118" t="s">
        <v>1581</v>
      </c>
      <c r="M118" t="s">
        <v>2064</v>
      </c>
      <c r="R118" t="s">
        <v>1591</v>
      </c>
      <c r="T118" t="s">
        <v>1584</v>
      </c>
      <c r="U118" t="s">
        <v>1622</v>
      </c>
      <c r="V118" t="s">
        <v>2065</v>
      </c>
    </row>
    <row r="119" spans="1:22" hidden="1">
      <c r="A119">
        <v>12114</v>
      </c>
      <c r="B119" t="s">
        <v>1578</v>
      </c>
      <c r="D119" t="s">
        <v>122</v>
      </c>
      <c r="E119" t="s">
        <v>2066</v>
      </c>
      <c r="F119" t="s">
        <v>2067</v>
      </c>
      <c r="G119" t="s">
        <v>1776</v>
      </c>
      <c r="I119" t="b">
        <v>0</v>
      </c>
      <c r="J119">
        <v>178</v>
      </c>
      <c r="K119" t="s">
        <v>1581</v>
      </c>
      <c r="M119" t="s">
        <v>2068</v>
      </c>
      <c r="R119" t="s">
        <v>1591</v>
      </c>
      <c r="T119" t="s">
        <v>1584</v>
      </c>
      <c r="U119" t="s">
        <v>1584</v>
      </c>
      <c r="V119" t="s">
        <v>2065</v>
      </c>
    </row>
    <row r="120" spans="1:22" hidden="1">
      <c r="A120">
        <v>12115</v>
      </c>
      <c r="B120" t="s">
        <v>1578</v>
      </c>
      <c r="D120" t="s">
        <v>122</v>
      </c>
      <c r="E120" t="s">
        <v>2069</v>
      </c>
      <c r="F120" t="s">
        <v>2070</v>
      </c>
      <c r="G120" t="s">
        <v>1776</v>
      </c>
      <c r="I120" t="b">
        <v>0</v>
      </c>
      <c r="J120">
        <v>226</v>
      </c>
      <c r="K120" t="s">
        <v>1581</v>
      </c>
      <c r="M120" t="s">
        <v>2071</v>
      </c>
      <c r="R120" t="s">
        <v>1591</v>
      </c>
      <c r="T120" t="s">
        <v>1584</v>
      </c>
      <c r="U120" t="s">
        <v>1584</v>
      </c>
      <c r="V120" t="s">
        <v>1914</v>
      </c>
    </row>
    <row r="121" spans="1:22" hidden="1">
      <c r="A121">
        <v>12116</v>
      </c>
      <c r="B121" t="s">
        <v>1578</v>
      </c>
      <c r="D121" t="s">
        <v>122</v>
      </c>
      <c r="E121" t="s">
        <v>2072</v>
      </c>
      <c r="F121" t="s">
        <v>2073</v>
      </c>
      <c r="G121" t="s">
        <v>1776</v>
      </c>
      <c r="I121" t="b">
        <v>0</v>
      </c>
      <c r="J121">
        <v>274</v>
      </c>
      <c r="K121" t="s">
        <v>1581</v>
      </c>
      <c r="M121" t="s">
        <v>2074</v>
      </c>
      <c r="R121" t="s">
        <v>1591</v>
      </c>
      <c r="T121" t="s">
        <v>1584</v>
      </c>
      <c r="U121" t="s">
        <v>1584</v>
      </c>
      <c r="V121" t="s">
        <v>2075</v>
      </c>
    </row>
    <row r="122" spans="1:22">
      <c r="A122">
        <v>12174</v>
      </c>
      <c r="B122" t="s">
        <v>1594</v>
      </c>
      <c r="C122" t="s">
        <v>1594</v>
      </c>
      <c r="D122" t="s">
        <v>122</v>
      </c>
      <c r="E122" t="s">
        <v>2076</v>
      </c>
      <c r="F122" t="s">
        <v>2077</v>
      </c>
      <c r="I122" t="b">
        <v>0</v>
      </c>
      <c r="J122">
        <v>68</v>
      </c>
      <c r="K122" t="s">
        <v>1631</v>
      </c>
      <c r="M122" t="s">
        <v>2078</v>
      </c>
      <c r="R122" t="s">
        <v>1591</v>
      </c>
      <c r="S122" t="s">
        <v>1592</v>
      </c>
      <c r="U122" t="s">
        <v>1622</v>
      </c>
    </row>
    <row r="123" spans="1:22">
      <c r="A123">
        <v>12177</v>
      </c>
      <c r="B123" t="s">
        <v>1594</v>
      </c>
      <c r="C123" t="s">
        <v>1594</v>
      </c>
      <c r="D123" t="s">
        <v>122</v>
      </c>
      <c r="E123" t="s">
        <v>2079</v>
      </c>
      <c r="F123" t="s">
        <v>2080</v>
      </c>
      <c r="I123" t="b">
        <v>0</v>
      </c>
      <c r="J123">
        <v>135</v>
      </c>
      <c r="K123" t="s">
        <v>1588</v>
      </c>
      <c r="M123" t="s">
        <v>2081</v>
      </c>
      <c r="R123" t="s">
        <v>1591</v>
      </c>
      <c r="S123" t="s">
        <v>1592</v>
      </c>
      <c r="U123" t="s">
        <v>1622</v>
      </c>
    </row>
    <row r="124" spans="1:22" hidden="1">
      <c r="A124">
        <v>12257</v>
      </c>
      <c r="B124" t="s">
        <v>1578</v>
      </c>
      <c r="D124" t="s">
        <v>122</v>
      </c>
      <c r="E124" t="s">
        <v>2082</v>
      </c>
      <c r="F124" t="s">
        <v>2083</v>
      </c>
      <c r="G124" t="s">
        <v>2084</v>
      </c>
      <c r="I124" t="b">
        <v>0</v>
      </c>
      <c r="J124">
        <v>165</v>
      </c>
      <c r="K124" t="s">
        <v>1581</v>
      </c>
      <c r="M124" t="s">
        <v>2085</v>
      </c>
      <c r="R124" t="s">
        <v>1965</v>
      </c>
      <c r="T124" t="s">
        <v>1790</v>
      </c>
      <c r="U124" t="s">
        <v>1612</v>
      </c>
      <c r="V124" t="s">
        <v>1772</v>
      </c>
    </row>
    <row r="125" spans="1:22" hidden="1">
      <c r="A125">
        <v>12258</v>
      </c>
      <c r="B125" t="s">
        <v>1578</v>
      </c>
      <c r="D125" t="s">
        <v>122</v>
      </c>
      <c r="E125" t="s">
        <v>2086</v>
      </c>
      <c r="F125" t="s">
        <v>2087</v>
      </c>
      <c r="G125" t="s">
        <v>2088</v>
      </c>
      <c r="I125" t="b">
        <v>0</v>
      </c>
      <c r="J125">
        <v>164</v>
      </c>
      <c r="K125" t="s">
        <v>1581</v>
      </c>
      <c r="M125" t="s">
        <v>2089</v>
      </c>
      <c r="R125" t="s">
        <v>1965</v>
      </c>
      <c r="T125" t="s">
        <v>1790</v>
      </c>
      <c r="U125" t="s">
        <v>2090</v>
      </c>
      <c r="V125" t="s">
        <v>1772</v>
      </c>
    </row>
    <row r="126" spans="1:22" hidden="1">
      <c r="A126">
        <v>12305</v>
      </c>
      <c r="B126" t="s">
        <v>1578</v>
      </c>
      <c r="D126" t="s">
        <v>122</v>
      </c>
      <c r="E126" t="s">
        <v>2091</v>
      </c>
      <c r="F126" t="s">
        <v>2092</v>
      </c>
      <c r="I126" t="b">
        <v>0</v>
      </c>
      <c r="J126">
        <v>106</v>
      </c>
      <c r="K126" t="s">
        <v>1588</v>
      </c>
      <c r="M126" t="s">
        <v>2093</v>
      </c>
      <c r="R126" t="s">
        <v>1603</v>
      </c>
      <c r="S126" t="s">
        <v>1592</v>
      </c>
      <c r="U126" t="s">
        <v>1593</v>
      </c>
    </row>
    <row r="127" spans="1:22" hidden="1">
      <c r="A127">
        <v>12306</v>
      </c>
      <c r="B127" t="s">
        <v>1578</v>
      </c>
      <c r="D127" t="s">
        <v>122</v>
      </c>
      <c r="E127" t="s">
        <v>2094</v>
      </c>
      <c r="F127" t="s">
        <v>2095</v>
      </c>
      <c r="I127" t="b">
        <v>0</v>
      </c>
      <c r="J127">
        <v>107</v>
      </c>
      <c r="K127" t="s">
        <v>1588</v>
      </c>
      <c r="M127" t="s">
        <v>2096</v>
      </c>
      <c r="R127" t="s">
        <v>1591</v>
      </c>
      <c r="S127" t="s">
        <v>1592</v>
      </c>
      <c r="U127" t="s">
        <v>1622</v>
      </c>
    </row>
    <row r="128" spans="1:22" hidden="1">
      <c r="A128">
        <v>12309</v>
      </c>
      <c r="B128" t="s">
        <v>1578</v>
      </c>
      <c r="D128" t="s">
        <v>122</v>
      </c>
      <c r="E128" t="s">
        <v>2097</v>
      </c>
      <c r="F128" t="s">
        <v>2098</v>
      </c>
      <c r="G128" t="s">
        <v>2099</v>
      </c>
      <c r="I128" t="b">
        <v>0</v>
      </c>
      <c r="J128">
        <v>62</v>
      </c>
      <c r="K128" t="s">
        <v>1631</v>
      </c>
      <c r="M128" t="s">
        <v>2100</v>
      </c>
      <c r="R128" t="s">
        <v>1965</v>
      </c>
      <c r="S128" t="s">
        <v>1670</v>
      </c>
      <c r="U128" t="s">
        <v>1612</v>
      </c>
      <c r="V128" t="s">
        <v>2101</v>
      </c>
    </row>
    <row r="129" spans="1:22">
      <c r="A129">
        <v>12311</v>
      </c>
      <c r="B129" t="s">
        <v>1594</v>
      </c>
      <c r="C129" t="s">
        <v>1594</v>
      </c>
      <c r="D129" t="s">
        <v>122</v>
      </c>
      <c r="E129" t="s">
        <v>2102</v>
      </c>
      <c r="F129" t="s">
        <v>2103</v>
      </c>
      <c r="I129" t="b">
        <v>0</v>
      </c>
      <c r="J129">
        <v>123</v>
      </c>
      <c r="K129" t="s">
        <v>1588</v>
      </c>
      <c r="M129" t="s">
        <v>2104</v>
      </c>
      <c r="R129" t="s">
        <v>1591</v>
      </c>
      <c r="S129" t="s">
        <v>1592</v>
      </c>
      <c r="U129" t="s">
        <v>1622</v>
      </c>
    </row>
    <row r="130" spans="1:22" hidden="1">
      <c r="A130">
        <v>12312</v>
      </c>
      <c r="B130" t="s">
        <v>1578</v>
      </c>
      <c r="D130" t="s">
        <v>122</v>
      </c>
      <c r="E130" t="s">
        <v>2105</v>
      </c>
      <c r="F130" t="s">
        <v>2106</v>
      </c>
      <c r="I130" t="b">
        <v>0</v>
      </c>
      <c r="J130">
        <v>138</v>
      </c>
      <c r="K130" t="s">
        <v>1588</v>
      </c>
      <c r="M130" t="s">
        <v>2107</v>
      </c>
      <c r="R130" t="s">
        <v>1591</v>
      </c>
      <c r="S130" t="s">
        <v>1592</v>
      </c>
      <c r="U130" t="s">
        <v>1593</v>
      </c>
    </row>
    <row r="131" spans="1:22">
      <c r="A131">
        <v>12313</v>
      </c>
      <c r="B131" t="s">
        <v>1594</v>
      </c>
      <c r="D131" t="s">
        <v>122</v>
      </c>
      <c r="E131" t="s">
        <v>2108</v>
      </c>
      <c r="F131" t="s">
        <v>2109</v>
      </c>
      <c r="I131" t="b">
        <v>0</v>
      </c>
      <c r="J131">
        <v>151</v>
      </c>
      <c r="K131" t="s">
        <v>1588</v>
      </c>
      <c r="M131" t="s">
        <v>2110</v>
      </c>
      <c r="R131" t="s">
        <v>1591</v>
      </c>
      <c r="S131" t="s">
        <v>1584</v>
      </c>
      <c r="U131" t="s">
        <v>1829</v>
      </c>
    </row>
    <row r="132" spans="1:22" hidden="1">
      <c r="A132">
        <v>12315</v>
      </c>
      <c r="B132" t="s">
        <v>1578</v>
      </c>
      <c r="D132" t="s">
        <v>122</v>
      </c>
      <c r="E132" t="s">
        <v>2111</v>
      </c>
      <c r="F132" t="s">
        <v>2112</v>
      </c>
      <c r="G132" t="s">
        <v>2113</v>
      </c>
      <c r="I132" t="b">
        <v>0</v>
      </c>
      <c r="J132">
        <v>184</v>
      </c>
      <c r="K132" t="s">
        <v>1581</v>
      </c>
      <c r="M132" t="s">
        <v>2114</v>
      </c>
      <c r="R132" t="s">
        <v>1750</v>
      </c>
      <c r="T132" t="s">
        <v>1584</v>
      </c>
      <c r="U132" t="s">
        <v>2115</v>
      </c>
      <c r="V132" t="s">
        <v>1772</v>
      </c>
    </row>
    <row r="133" spans="1:22" hidden="1">
      <c r="A133">
        <v>12322</v>
      </c>
      <c r="B133" t="s">
        <v>1578</v>
      </c>
      <c r="D133" t="s">
        <v>122</v>
      </c>
      <c r="E133" t="s">
        <v>2116</v>
      </c>
      <c r="F133" t="s">
        <v>2117</v>
      </c>
      <c r="I133" t="b">
        <v>0</v>
      </c>
      <c r="J133">
        <v>73</v>
      </c>
      <c r="K133" t="s">
        <v>1631</v>
      </c>
      <c r="M133" t="s">
        <v>2118</v>
      </c>
      <c r="R133" t="s">
        <v>1769</v>
      </c>
      <c r="S133" t="s">
        <v>1663</v>
      </c>
      <c r="U133" t="s">
        <v>1829</v>
      </c>
    </row>
    <row r="134" spans="1:22">
      <c r="A134">
        <v>12335</v>
      </c>
      <c r="B134" t="s">
        <v>1594</v>
      </c>
      <c r="D134" t="s">
        <v>122</v>
      </c>
      <c r="E134" t="s">
        <v>2119</v>
      </c>
      <c r="F134" t="s">
        <v>2120</v>
      </c>
      <c r="I134" t="b">
        <v>0</v>
      </c>
      <c r="J134">
        <v>109</v>
      </c>
      <c r="K134" t="s">
        <v>1588</v>
      </c>
      <c r="M134" t="s">
        <v>2121</v>
      </c>
      <c r="R134" t="s">
        <v>1591</v>
      </c>
      <c r="S134" t="s">
        <v>1584</v>
      </c>
      <c r="U134" t="s">
        <v>1622</v>
      </c>
    </row>
    <row r="135" spans="1:22">
      <c r="A135">
        <v>12336</v>
      </c>
      <c r="B135" s="15" t="s">
        <v>1594</v>
      </c>
      <c r="C135" s="15"/>
      <c r="D135" t="s">
        <v>122</v>
      </c>
      <c r="E135" t="s">
        <v>2122</v>
      </c>
      <c r="F135" t="s">
        <v>2123</v>
      </c>
      <c r="I135" t="b">
        <v>0</v>
      </c>
      <c r="J135">
        <v>110</v>
      </c>
      <c r="K135" t="s">
        <v>1588</v>
      </c>
      <c r="M135" t="s">
        <v>2124</v>
      </c>
      <c r="R135" t="s">
        <v>1591</v>
      </c>
      <c r="S135" t="s">
        <v>1592</v>
      </c>
      <c r="U135" t="s">
        <v>1797</v>
      </c>
    </row>
    <row r="136" spans="1:22">
      <c r="A136">
        <v>12426</v>
      </c>
      <c r="B136" t="s">
        <v>1594</v>
      </c>
      <c r="D136" t="s">
        <v>122</v>
      </c>
      <c r="E136" t="s">
        <v>2125</v>
      </c>
      <c r="F136" t="s">
        <v>2126</v>
      </c>
      <c r="I136" t="b">
        <v>0</v>
      </c>
      <c r="J136">
        <v>111</v>
      </c>
      <c r="K136" t="s">
        <v>1588</v>
      </c>
      <c r="M136" t="s">
        <v>2127</v>
      </c>
      <c r="R136" t="s">
        <v>1591</v>
      </c>
      <c r="S136" t="s">
        <v>1592</v>
      </c>
      <c r="U136" t="s">
        <v>1755</v>
      </c>
    </row>
    <row r="137" spans="1:22">
      <c r="A137">
        <v>12427</v>
      </c>
      <c r="B137" t="s">
        <v>1594</v>
      </c>
      <c r="D137" t="s">
        <v>122</v>
      </c>
      <c r="E137" t="s">
        <v>2128</v>
      </c>
      <c r="F137" t="s">
        <v>2129</v>
      </c>
      <c r="I137" t="b">
        <v>0</v>
      </c>
      <c r="J137">
        <v>99</v>
      </c>
      <c r="K137" t="s">
        <v>1588</v>
      </c>
      <c r="M137" t="s">
        <v>2130</v>
      </c>
      <c r="R137" t="s">
        <v>1591</v>
      </c>
      <c r="S137" t="s">
        <v>1592</v>
      </c>
      <c r="U137" t="s">
        <v>1755</v>
      </c>
    </row>
    <row r="138" spans="1:22" hidden="1">
      <c r="A138">
        <v>12457</v>
      </c>
      <c r="B138" t="s">
        <v>1578</v>
      </c>
      <c r="D138" t="s">
        <v>122</v>
      </c>
      <c r="E138" t="s">
        <v>2131</v>
      </c>
      <c r="F138" t="s">
        <v>2132</v>
      </c>
      <c r="G138" t="s">
        <v>2133</v>
      </c>
      <c r="I138" t="b">
        <v>0</v>
      </c>
      <c r="J138">
        <v>155</v>
      </c>
      <c r="K138" t="s">
        <v>1581</v>
      </c>
      <c r="M138" t="s">
        <v>2134</v>
      </c>
      <c r="R138" t="s">
        <v>1769</v>
      </c>
      <c r="T138" t="s">
        <v>1816</v>
      </c>
      <c r="U138" t="s">
        <v>1584</v>
      </c>
    </row>
    <row r="139" spans="1:22" hidden="1">
      <c r="A139">
        <v>12473</v>
      </c>
      <c r="B139" t="s">
        <v>1578</v>
      </c>
      <c r="D139" t="s">
        <v>122</v>
      </c>
      <c r="E139" t="s">
        <v>2135</v>
      </c>
      <c r="F139" t="s">
        <v>2136</v>
      </c>
      <c r="G139" t="s">
        <v>2137</v>
      </c>
      <c r="I139" t="b">
        <v>0</v>
      </c>
      <c r="J139">
        <v>50</v>
      </c>
      <c r="K139" t="s">
        <v>1581</v>
      </c>
      <c r="M139" t="s">
        <v>2138</v>
      </c>
      <c r="R139" t="s">
        <v>1769</v>
      </c>
      <c r="T139" t="s">
        <v>1770</v>
      </c>
      <c r="U139" t="s">
        <v>2139</v>
      </c>
      <c r="V139" t="s">
        <v>2101</v>
      </c>
    </row>
    <row r="140" spans="1:22">
      <c r="A140">
        <v>12498</v>
      </c>
      <c r="B140" t="s">
        <v>1594</v>
      </c>
      <c r="C140" t="s">
        <v>1594</v>
      </c>
      <c r="D140" t="s">
        <v>122</v>
      </c>
      <c r="E140" t="s">
        <v>2140</v>
      </c>
      <c r="F140" t="s">
        <v>2141</v>
      </c>
      <c r="I140" t="b">
        <v>0</v>
      </c>
      <c r="J140">
        <v>66</v>
      </c>
      <c r="K140" t="s">
        <v>1631</v>
      </c>
      <c r="M140" t="s">
        <v>2142</v>
      </c>
      <c r="R140" t="s">
        <v>1591</v>
      </c>
      <c r="S140" t="s">
        <v>1592</v>
      </c>
      <c r="U140" t="s">
        <v>2143</v>
      </c>
    </row>
    <row r="141" spans="1:22">
      <c r="A141">
        <v>12499</v>
      </c>
      <c r="B141" t="s">
        <v>1594</v>
      </c>
      <c r="C141" t="s">
        <v>1594</v>
      </c>
      <c r="D141" t="s">
        <v>122</v>
      </c>
      <c r="E141" t="s">
        <v>2144</v>
      </c>
      <c r="F141" t="s">
        <v>2145</v>
      </c>
      <c r="I141" t="b">
        <v>0</v>
      </c>
      <c r="J141">
        <v>67</v>
      </c>
      <c r="K141" t="s">
        <v>1631</v>
      </c>
      <c r="M141" t="s">
        <v>2146</v>
      </c>
      <c r="R141" t="s">
        <v>1591</v>
      </c>
      <c r="S141" t="s">
        <v>1592</v>
      </c>
      <c r="U141" t="s">
        <v>2147</v>
      </c>
    </row>
    <row r="142" spans="1:22">
      <c r="A142">
        <v>12500</v>
      </c>
      <c r="B142" t="s">
        <v>1594</v>
      </c>
      <c r="C142" t="s">
        <v>1594</v>
      </c>
      <c r="D142" t="s">
        <v>122</v>
      </c>
      <c r="E142" t="s">
        <v>2148</v>
      </c>
      <c r="F142" t="s">
        <v>2149</v>
      </c>
      <c r="I142" t="b">
        <v>0</v>
      </c>
      <c r="J142">
        <v>69</v>
      </c>
      <c r="K142" t="s">
        <v>1631</v>
      </c>
      <c r="M142" t="s">
        <v>2150</v>
      </c>
      <c r="R142" t="s">
        <v>1591</v>
      </c>
      <c r="S142" t="s">
        <v>1592</v>
      </c>
      <c r="U142" t="s">
        <v>2147</v>
      </c>
    </row>
    <row r="143" spans="1:22">
      <c r="A143">
        <v>12501</v>
      </c>
      <c r="B143" t="s">
        <v>1594</v>
      </c>
      <c r="C143" t="s">
        <v>1594</v>
      </c>
      <c r="D143" t="s">
        <v>122</v>
      </c>
      <c r="E143" t="s">
        <v>2151</v>
      </c>
      <c r="F143" t="s">
        <v>2152</v>
      </c>
      <c r="I143" t="b">
        <v>0</v>
      </c>
      <c r="J143">
        <v>70</v>
      </c>
      <c r="K143" t="s">
        <v>1631</v>
      </c>
      <c r="M143" t="s">
        <v>2153</v>
      </c>
      <c r="R143" t="s">
        <v>1591</v>
      </c>
      <c r="S143" t="s">
        <v>1592</v>
      </c>
      <c r="U143" t="s">
        <v>2147</v>
      </c>
    </row>
    <row r="144" spans="1:22">
      <c r="A144">
        <v>12502</v>
      </c>
      <c r="B144" t="s">
        <v>1594</v>
      </c>
      <c r="C144" t="s">
        <v>1594</v>
      </c>
      <c r="D144" t="s">
        <v>122</v>
      </c>
      <c r="E144" t="s">
        <v>2154</v>
      </c>
      <c r="F144" t="s">
        <v>2155</v>
      </c>
      <c r="I144" t="b">
        <v>0</v>
      </c>
      <c r="J144">
        <v>64</v>
      </c>
      <c r="K144" t="s">
        <v>1631</v>
      </c>
      <c r="M144" t="s">
        <v>2156</v>
      </c>
      <c r="R144" t="s">
        <v>1591</v>
      </c>
      <c r="S144" t="s">
        <v>1592</v>
      </c>
      <c r="U144" t="s">
        <v>2147</v>
      </c>
    </row>
    <row r="145" spans="1:21">
      <c r="A145">
        <v>12503</v>
      </c>
      <c r="B145" t="s">
        <v>1594</v>
      </c>
      <c r="C145" t="s">
        <v>1594</v>
      </c>
      <c r="D145" t="s">
        <v>122</v>
      </c>
      <c r="E145" t="s">
        <v>2157</v>
      </c>
      <c r="F145" t="s">
        <v>2158</v>
      </c>
      <c r="I145" t="b">
        <v>0</v>
      </c>
      <c r="J145">
        <v>64</v>
      </c>
      <c r="K145" t="s">
        <v>1631</v>
      </c>
      <c r="M145" t="s">
        <v>2159</v>
      </c>
      <c r="R145" t="s">
        <v>1591</v>
      </c>
      <c r="S145" t="s">
        <v>1592</v>
      </c>
      <c r="U145" t="s">
        <v>2147</v>
      </c>
    </row>
    <row r="146" spans="1:21">
      <c r="A146">
        <v>12504</v>
      </c>
      <c r="B146" t="s">
        <v>1594</v>
      </c>
      <c r="D146" t="s">
        <v>122</v>
      </c>
      <c r="E146" t="s">
        <v>2160</v>
      </c>
      <c r="F146" t="s">
        <v>2161</v>
      </c>
      <c r="I146" t="b">
        <v>0</v>
      </c>
      <c r="J146">
        <v>76</v>
      </c>
      <c r="K146" t="s">
        <v>1631</v>
      </c>
      <c r="M146" t="s">
        <v>2162</v>
      </c>
      <c r="R146" t="s">
        <v>1965</v>
      </c>
      <c r="S146" t="s">
        <v>1663</v>
      </c>
      <c r="U146" t="s">
        <v>2143</v>
      </c>
    </row>
    <row r="147" spans="1:21">
      <c r="A147">
        <v>12505</v>
      </c>
      <c r="B147" t="s">
        <v>1594</v>
      </c>
      <c r="D147" t="s">
        <v>122</v>
      </c>
      <c r="E147" t="s">
        <v>2163</v>
      </c>
      <c r="F147" t="s">
        <v>2164</v>
      </c>
      <c r="I147" t="b">
        <v>0</v>
      </c>
      <c r="J147">
        <v>77</v>
      </c>
      <c r="K147" t="s">
        <v>1631</v>
      </c>
      <c r="M147" t="s">
        <v>2165</v>
      </c>
      <c r="R147" t="s">
        <v>1779</v>
      </c>
      <c r="S147" t="s">
        <v>1663</v>
      </c>
      <c r="U147" t="s">
        <v>2147</v>
      </c>
    </row>
    <row r="148" spans="1:21">
      <c r="A148">
        <v>12506</v>
      </c>
      <c r="B148" s="15" t="s">
        <v>1594</v>
      </c>
      <c r="C148" s="15"/>
      <c r="D148" t="s">
        <v>122</v>
      </c>
      <c r="E148" t="s">
        <v>2166</v>
      </c>
      <c r="F148" t="s">
        <v>2167</v>
      </c>
      <c r="I148" t="b">
        <v>0</v>
      </c>
      <c r="J148">
        <v>111</v>
      </c>
      <c r="K148" t="s">
        <v>1631</v>
      </c>
      <c r="M148" t="s">
        <v>2168</v>
      </c>
      <c r="R148" t="s">
        <v>1965</v>
      </c>
      <c r="S148" t="s">
        <v>1584</v>
      </c>
      <c r="U148" t="s">
        <v>2115</v>
      </c>
    </row>
    <row r="149" spans="1:21">
      <c r="A149">
        <v>12507</v>
      </c>
      <c r="B149" t="s">
        <v>1594</v>
      </c>
      <c r="D149" t="s">
        <v>122</v>
      </c>
      <c r="E149" t="s">
        <v>2169</v>
      </c>
      <c r="F149" t="s">
        <v>2170</v>
      </c>
      <c r="I149" t="b">
        <v>0</v>
      </c>
      <c r="J149">
        <v>108</v>
      </c>
      <c r="K149" t="s">
        <v>1588</v>
      </c>
      <c r="M149" t="s">
        <v>2171</v>
      </c>
      <c r="R149" t="s">
        <v>1591</v>
      </c>
      <c r="S149" t="s">
        <v>1584</v>
      </c>
      <c r="U149" t="s">
        <v>2172</v>
      </c>
    </row>
    <row r="150" spans="1:21">
      <c r="A150">
        <v>12508</v>
      </c>
      <c r="B150" t="s">
        <v>1594</v>
      </c>
      <c r="D150" t="s">
        <v>122</v>
      </c>
      <c r="E150" t="s">
        <v>2173</v>
      </c>
      <c r="F150" t="s">
        <v>2174</v>
      </c>
      <c r="I150" t="b">
        <v>0</v>
      </c>
      <c r="J150">
        <v>124</v>
      </c>
      <c r="K150" t="s">
        <v>1588</v>
      </c>
      <c r="M150" t="s">
        <v>2175</v>
      </c>
      <c r="R150" t="s">
        <v>1591</v>
      </c>
      <c r="S150" t="s">
        <v>1584</v>
      </c>
      <c r="U150" t="s">
        <v>1593</v>
      </c>
    </row>
    <row r="151" spans="1:21" hidden="1">
      <c r="A151">
        <v>12509</v>
      </c>
      <c r="B151" t="s">
        <v>1578</v>
      </c>
      <c r="D151" t="s">
        <v>122</v>
      </c>
      <c r="E151" t="s">
        <v>2176</v>
      </c>
      <c r="F151" t="s">
        <v>2177</v>
      </c>
      <c r="I151" t="b">
        <v>0</v>
      </c>
      <c r="J151">
        <v>131</v>
      </c>
      <c r="K151" t="s">
        <v>1588</v>
      </c>
      <c r="M151" t="s">
        <v>2178</v>
      </c>
      <c r="R151" t="s">
        <v>1591</v>
      </c>
      <c r="S151" t="s">
        <v>1592</v>
      </c>
      <c r="U151" t="s">
        <v>1593</v>
      </c>
    </row>
    <row r="152" spans="1:21">
      <c r="A152">
        <v>12510</v>
      </c>
      <c r="B152" t="s">
        <v>1594</v>
      </c>
      <c r="D152" t="s">
        <v>122</v>
      </c>
      <c r="E152" t="s">
        <v>2179</v>
      </c>
      <c r="F152" t="s">
        <v>2180</v>
      </c>
      <c r="I152" t="b">
        <v>0</v>
      </c>
      <c r="J152">
        <v>154</v>
      </c>
      <c r="K152" t="s">
        <v>1588</v>
      </c>
      <c r="M152" t="s">
        <v>2181</v>
      </c>
      <c r="R152" t="s">
        <v>1591</v>
      </c>
      <c r="S152" t="s">
        <v>1592</v>
      </c>
      <c r="U152" t="s">
        <v>2182</v>
      </c>
    </row>
    <row r="153" spans="1:21" hidden="1">
      <c r="A153">
        <v>12511</v>
      </c>
      <c r="B153" t="s">
        <v>1578</v>
      </c>
      <c r="D153" t="s">
        <v>122</v>
      </c>
      <c r="E153" t="s">
        <v>2183</v>
      </c>
      <c r="F153" t="s">
        <v>2184</v>
      </c>
      <c r="G153" t="s">
        <v>2185</v>
      </c>
      <c r="I153" t="b">
        <v>0</v>
      </c>
      <c r="J153">
        <v>51</v>
      </c>
      <c r="K153" t="s">
        <v>1581</v>
      </c>
      <c r="M153" t="s">
        <v>2186</v>
      </c>
      <c r="R153" t="s">
        <v>1591</v>
      </c>
      <c r="T153" t="s">
        <v>1584</v>
      </c>
      <c r="U153" t="s">
        <v>1622</v>
      </c>
    </row>
    <row r="154" spans="1:21" hidden="1">
      <c r="A154">
        <v>12512</v>
      </c>
      <c r="B154" t="s">
        <v>1578</v>
      </c>
      <c r="D154" t="s">
        <v>122</v>
      </c>
      <c r="E154" t="s">
        <v>2187</v>
      </c>
      <c r="F154" t="s">
        <v>2188</v>
      </c>
      <c r="I154" t="b">
        <v>0</v>
      </c>
      <c r="J154">
        <v>52</v>
      </c>
      <c r="K154" t="s">
        <v>1581</v>
      </c>
      <c r="M154" t="s">
        <v>2189</v>
      </c>
      <c r="R154" t="s">
        <v>1965</v>
      </c>
      <c r="T154" t="s">
        <v>1584</v>
      </c>
      <c r="U154" t="s">
        <v>2190</v>
      </c>
    </row>
    <row r="155" spans="1:21">
      <c r="A155">
        <v>12513</v>
      </c>
      <c r="B155" s="15" t="s">
        <v>1594</v>
      </c>
      <c r="C155" s="15"/>
      <c r="D155" t="s">
        <v>122</v>
      </c>
      <c r="E155" t="s">
        <v>2191</v>
      </c>
      <c r="F155" t="s">
        <v>2192</v>
      </c>
      <c r="I155" t="b">
        <v>0</v>
      </c>
      <c r="J155">
        <v>5</v>
      </c>
      <c r="K155" t="s">
        <v>1631</v>
      </c>
      <c r="M155" t="s">
        <v>2193</v>
      </c>
      <c r="R155" t="s">
        <v>1769</v>
      </c>
      <c r="S155" t="s">
        <v>1663</v>
      </c>
      <c r="U155" t="s">
        <v>2115</v>
      </c>
    </row>
    <row r="156" spans="1:21" hidden="1">
      <c r="A156">
        <v>12514</v>
      </c>
      <c r="B156" t="s">
        <v>1578</v>
      </c>
      <c r="D156" t="s">
        <v>122</v>
      </c>
      <c r="E156" t="s">
        <v>2194</v>
      </c>
      <c r="F156" t="s">
        <v>2195</v>
      </c>
      <c r="I156" t="b">
        <v>0</v>
      </c>
      <c r="J156">
        <v>7</v>
      </c>
      <c r="K156" t="s">
        <v>1631</v>
      </c>
      <c r="M156" t="s">
        <v>2196</v>
      </c>
      <c r="R156" t="s">
        <v>1965</v>
      </c>
      <c r="S156" t="s">
        <v>1663</v>
      </c>
      <c r="U156" t="s">
        <v>2143</v>
      </c>
    </row>
    <row r="157" spans="1:21" hidden="1">
      <c r="A157">
        <v>12515</v>
      </c>
      <c r="B157" t="s">
        <v>1578</v>
      </c>
      <c r="D157" t="s">
        <v>122</v>
      </c>
      <c r="E157" t="s">
        <v>2197</v>
      </c>
      <c r="F157" t="s">
        <v>2198</v>
      </c>
      <c r="G157" t="s">
        <v>2199</v>
      </c>
      <c r="I157" t="b">
        <v>0</v>
      </c>
      <c r="J157">
        <v>5</v>
      </c>
      <c r="K157" t="s">
        <v>1581</v>
      </c>
      <c r="M157" t="s">
        <v>2200</v>
      </c>
      <c r="R157" t="s">
        <v>1965</v>
      </c>
      <c r="T157" t="s">
        <v>1816</v>
      </c>
      <c r="U157" t="s">
        <v>1771</v>
      </c>
    </row>
    <row r="158" spans="1:21" hidden="1">
      <c r="A158">
        <v>12530</v>
      </c>
      <c r="B158" t="s">
        <v>1578</v>
      </c>
      <c r="D158" t="s">
        <v>122</v>
      </c>
      <c r="E158" t="s">
        <v>2201</v>
      </c>
      <c r="F158" t="s">
        <v>2202</v>
      </c>
      <c r="G158" t="s">
        <v>2203</v>
      </c>
      <c r="I158" t="b">
        <v>0</v>
      </c>
      <c r="J158">
        <v>3</v>
      </c>
      <c r="K158" t="s">
        <v>1631</v>
      </c>
      <c r="M158" t="s">
        <v>2204</v>
      </c>
      <c r="R158" t="s">
        <v>1591</v>
      </c>
      <c r="S158" t="s">
        <v>1592</v>
      </c>
      <c r="U158" t="s">
        <v>1593</v>
      </c>
    </row>
    <row r="159" spans="1:21" hidden="1">
      <c r="A159">
        <v>12566</v>
      </c>
      <c r="B159" t="s">
        <v>1578</v>
      </c>
      <c r="D159" t="s">
        <v>122</v>
      </c>
      <c r="E159" t="s">
        <v>2205</v>
      </c>
      <c r="F159" t="s">
        <v>2206</v>
      </c>
      <c r="I159" t="b">
        <v>0</v>
      </c>
      <c r="J159">
        <v>65</v>
      </c>
      <c r="K159" t="s">
        <v>1631</v>
      </c>
      <c r="M159" t="s">
        <v>2207</v>
      </c>
      <c r="R159" t="s">
        <v>1591</v>
      </c>
      <c r="S159" t="s">
        <v>1592</v>
      </c>
      <c r="U159" t="s">
        <v>2147</v>
      </c>
    </row>
    <row r="160" spans="1:21">
      <c r="A160">
        <v>12598</v>
      </c>
      <c r="B160" t="s">
        <v>1594</v>
      </c>
      <c r="D160" t="s">
        <v>122</v>
      </c>
      <c r="E160" t="s">
        <v>2208</v>
      </c>
      <c r="F160" t="s">
        <v>2209</v>
      </c>
      <c r="I160" t="b">
        <v>0</v>
      </c>
      <c r="J160">
        <v>94</v>
      </c>
      <c r="K160" t="s">
        <v>1588</v>
      </c>
      <c r="M160" t="s">
        <v>2210</v>
      </c>
      <c r="R160" t="s">
        <v>1591</v>
      </c>
      <c r="S160" t="s">
        <v>1584</v>
      </c>
      <c r="U160" t="s">
        <v>1829</v>
      </c>
    </row>
    <row r="161" spans="1:22" hidden="1">
      <c r="A161">
        <v>12599</v>
      </c>
      <c r="B161" t="s">
        <v>1578</v>
      </c>
      <c r="D161" t="s">
        <v>122</v>
      </c>
      <c r="E161" t="s">
        <v>2211</v>
      </c>
      <c r="F161" t="s">
        <v>2212</v>
      </c>
      <c r="I161" t="b">
        <v>0</v>
      </c>
      <c r="J161">
        <v>96</v>
      </c>
      <c r="K161" t="s">
        <v>1588</v>
      </c>
      <c r="M161" t="s">
        <v>2213</v>
      </c>
      <c r="R161" t="s">
        <v>1591</v>
      </c>
      <c r="S161" t="s">
        <v>1592</v>
      </c>
      <c r="U161" t="s">
        <v>1890</v>
      </c>
    </row>
    <row r="162" spans="1:22" hidden="1">
      <c r="A162">
        <v>12601</v>
      </c>
      <c r="B162" t="s">
        <v>1578</v>
      </c>
      <c r="D162" t="s">
        <v>122</v>
      </c>
      <c r="E162" t="s">
        <v>2214</v>
      </c>
      <c r="F162" t="s">
        <v>2215</v>
      </c>
      <c r="I162" t="b">
        <v>0</v>
      </c>
      <c r="J162">
        <v>90</v>
      </c>
      <c r="K162" t="s">
        <v>1588</v>
      </c>
      <c r="M162" t="s">
        <v>2216</v>
      </c>
      <c r="R162" t="s">
        <v>1591</v>
      </c>
      <c r="S162" t="s">
        <v>1592</v>
      </c>
      <c r="U162" t="s">
        <v>1829</v>
      </c>
    </row>
    <row r="163" spans="1:22">
      <c r="A163">
        <v>12602</v>
      </c>
      <c r="B163" t="s">
        <v>1594</v>
      </c>
      <c r="C163" t="s">
        <v>1594</v>
      </c>
      <c r="D163" t="s">
        <v>122</v>
      </c>
      <c r="E163" t="s">
        <v>2217</v>
      </c>
      <c r="F163" t="s">
        <v>2218</v>
      </c>
      <c r="I163" t="b">
        <v>0</v>
      </c>
      <c r="J163">
        <v>90</v>
      </c>
      <c r="K163" t="s">
        <v>1588</v>
      </c>
      <c r="M163" t="s">
        <v>2219</v>
      </c>
      <c r="R163" t="s">
        <v>1591</v>
      </c>
      <c r="S163" t="s">
        <v>1592</v>
      </c>
      <c r="U163" t="s">
        <v>1598</v>
      </c>
    </row>
    <row r="164" spans="1:22" hidden="1">
      <c r="A164">
        <v>12603</v>
      </c>
      <c r="B164" t="s">
        <v>1578</v>
      </c>
      <c r="D164" t="s">
        <v>122</v>
      </c>
      <c r="E164" t="s">
        <v>2220</v>
      </c>
      <c r="F164" t="s">
        <v>2221</v>
      </c>
      <c r="I164" t="b">
        <v>0</v>
      </c>
      <c r="J164">
        <v>88</v>
      </c>
      <c r="K164" t="s">
        <v>1588</v>
      </c>
      <c r="M164" t="s">
        <v>2222</v>
      </c>
      <c r="R164" t="s">
        <v>1603</v>
      </c>
      <c r="S164" t="s">
        <v>1592</v>
      </c>
      <c r="U164" t="s">
        <v>1755</v>
      </c>
    </row>
    <row r="165" spans="1:22" hidden="1">
      <c r="A165">
        <v>4272</v>
      </c>
      <c r="B165" t="s">
        <v>1578</v>
      </c>
      <c r="D165" t="s">
        <v>129</v>
      </c>
      <c r="E165" t="s">
        <v>2223</v>
      </c>
      <c r="F165" t="s">
        <v>2224</v>
      </c>
      <c r="G165" t="s">
        <v>2225</v>
      </c>
      <c r="I165" t="b">
        <v>0</v>
      </c>
      <c r="J165">
        <v>35</v>
      </c>
      <c r="K165" t="s">
        <v>1631</v>
      </c>
      <c r="M165" t="s">
        <v>2226</v>
      </c>
      <c r="R165" t="s">
        <v>2227</v>
      </c>
      <c r="S165" t="s">
        <v>1670</v>
      </c>
      <c r="U165" t="s">
        <v>1671</v>
      </c>
      <c r="V165" t="s">
        <v>2228</v>
      </c>
    </row>
    <row r="166" spans="1:22" hidden="1">
      <c r="A166">
        <v>5619</v>
      </c>
      <c r="B166" t="s">
        <v>1578</v>
      </c>
      <c r="D166" t="s">
        <v>129</v>
      </c>
      <c r="E166" t="s">
        <v>2229</v>
      </c>
      <c r="F166" t="s">
        <v>2230</v>
      </c>
      <c r="H166" t="s">
        <v>2231</v>
      </c>
      <c r="I166" t="b">
        <v>0</v>
      </c>
      <c r="J166">
        <v>85</v>
      </c>
      <c r="K166" t="s">
        <v>1581</v>
      </c>
      <c r="M166" t="s">
        <v>2232</v>
      </c>
      <c r="R166" t="s">
        <v>2233</v>
      </c>
      <c r="T166" t="s">
        <v>1583</v>
      </c>
      <c r="U166" t="s">
        <v>1944</v>
      </c>
      <c r="V166" t="s">
        <v>2234</v>
      </c>
    </row>
    <row r="167" spans="1:22" hidden="1">
      <c r="A167">
        <v>5887</v>
      </c>
      <c r="B167" t="s">
        <v>1578</v>
      </c>
      <c r="D167" t="s">
        <v>129</v>
      </c>
      <c r="E167" t="s">
        <v>2235</v>
      </c>
      <c r="F167" t="s">
        <v>2236</v>
      </c>
      <c r="I167" t="b">
        <v>0</v>
      </c>
      <c r="J167">
        <v>60</v>
      </c>
      <c r="K167" t="s">
        <v>1581</v>
      </c>
      <c r="R167" t="s">
        <v>1643</v>
      </c>
      <c r="T167" t="s">
        <v>1648</v>
      </c>
      <c r="U167" t="s">
        <v>1671</v>
      </c>
      <c r="V167" t="s">
        <v>2237</v>
      </c>
    </row>
    <row r="168" spans="1:22">
      <c r="A168">
        <v>6578</v>
      </c>
      <c r="B168" s="15" t="s">
        <v>1594</v>
      </c>
      <c r="C168" s="15" t="s">
        <v>1594</v>
      </c>
      <c r="D168" t="s">
        <v>129</v>
      </c>
      <c r="E168" t="s">
        <v>2238</v>
      </c>
      <c r="F168" t="s">
        <v>2239</v>
      </c>
      <c r="G168" t="s">
        <v>1796</v>
      </c>
      <c r="H168" t="s">
        <v>2240</v>
      </c>
      <c r="I168" t="b">
        <v>0</v>
      </c>
      <c r="J168">
        <v>15</v>
      </c>
      <c r="K168" t="s">
        <v>1631</v>
      </c>
      <c r="M168" t="s">
        <v>2241</v>
      </c>
      <c r="R168" t="s">
        <v>1591</v>
      </c>
      <c r="S168" t="s">
        <v>1663</v>
      </c>
      <c r="U168" t="s">
        <v>1862</v>
      </c>
      <c r="V168" t="s">
        <v>2242</v>
      </c>
    </row>
    <row r="169" spans="1:22" hidden="1">
      <c r="A169">
        <v>10014</v>
      </c>
      <c r="B169" t="s">
        <v>1578</v>
      </c>
      <c r="D169" t="s">
        <v>129</v>
      </c>
      <c r="E169" t="s">
        <v>2243</v>
      </c>
      <c r="F169" t="s">
        <v>2244</v>
      </c>
      <c r="G169" t="s">
        <v>2245</v>
      </c>
      <c r="I169" t="b">
        <v>0</v>
      </c>
      <c r="J169">
        <v>58</v>
      </c>
      <c r="K169" t="s">
        <v>1581</v>
      </c>
      <c r="R169" t="s">
        <v>1865</v>
      </c>
      <c r="T169" t="s">
        <v>1621</v>
      </c>
      <c r="U169" t="s">
        <v>2246</v>
      </c>
      <c r="V169" t="s">
        <v>2237</v>
      </c>
    </row>
    <row r="170" spans="1:22" hidden="1">
      <c r="A170">
        <v>10856</v>
      </c>
      <c r="B170" t="s">
        <v>1578</v>
      </c>
      <c r="D170" t="s">
        <v>129</v>
      </c>
      <c r="E170" t="s">
        <v>2247</v>
      </c>
      <c r="F170" t="s">
        <v>2248</v>
      </c>
      <c r="G170" t="s">
        <v>2249</v>
      </c>
      <c r="I170" t="b">
        <v>0</v>
      </c>
      <c r="J170">
        <v>55</v>
      </c>
      <c r="K170" t="s">
        <v>1581</v>
      </c>
      <c r="R170" t="s">
        <v>1591</v>
      </c>
      <c r="T170" t="s">
        <v>1584</v>
      </c>
      <c r="U170" t="s">
        <v>1874</v>
      </c>
      <c r="V170" t="s">
        <v>2237</v>
      </c>
    </row>
    <row r="171" spans="1:22" hidden="1">
      <c r="A171">
        <v>11486</v>
      </c>
      <c r="B171" t="s">
        <v>1578</v>
      </c>
      <c r="D171" t="s">
        <v>129</v>
      </c>
      <c r="E171" t="s">
        <v>1623</v>
      </c>
      <c r="F171" t="s">
        <v>2250</v>
      </c>
      <c r="G171" t="s">
        <v>2251</v>
      </c>
      <c r="I171" t="b">
        <v>0</v>
      </c>
      <c r="J171">
        <v>57</v>
      </c>
      <c r="K171" t="s">
        <v>1581</v>
      </c>
      <c r="R171" t="s">
        <v>1591</v>
      </c>
      <c r="T171" t="s">
        <v>1627</v>
      </c>
      <c r="U171" t="s">
        <v>1881</v>
      </c>
      <c r="V171" t="s">
        <v>2252</v>
      </c>
    </row>
    <row r="172" spans="1:22">
      <c r="A172">
        <v>11488</v>
      </c>
      <c r="B172" t="s">
        <v>1594</v>
      </c>
      <c r="C172" t="s">
        <v>1594</v>
      </c>
      <c r="D172" t="s">
        <v>129</v>
      </c>
      <c r="E172" t="s">
        <v>2253</v>
      </c>
      <c r="F172" t="s">
        <v>2254</v>
      </c>
      <c r="I172" t="b">
        <v>0</v>
      </c>
      <c r="J172">
        <v>12</v>
      </c>
      <c r="K172" t="s">
        <v>1631</v>
      </c>
      <c r="M172" t="s">
        <v>2255</v>
      </c>
      <c r="R172" t="s">
        <v>1812</v>
      </c>
      <c r="S172" t="s">
        <v>1663</v>
      </c>
      <c r="U172" t="s">
        <v>1797</v>
      </c>
    </row>
    <row r="173" spans="1:22" hidden="1">
      <c r="A173">
        <v>11490</v>
      </c>
      <c r="B173" t="s">
        <v>1578</v>
      </c>
      <c r="D173" t="s">
        <v>129</v>
      </c>
      <c r="E173" t="s">
        <v>2256</v>
      </c>
      <c r="F173" t="s">
        <v>2257</v>
      </c>
      <c r="G173" t="s">
        <v>2258</v>
      </c>
      <c r="I173" t="b">
        <v>0</v>
      </c>
      <c r="J173">
        <v>59</v>
      </c>
      <c r="K173" t="s">
        <v>1581</v>
      </c>
      <c r="R173" t="s">
        <v>2259</v>
      </c>
      <c r="T173" t="s">
        <v>1583</v>
      </c>
      <c r="U173" t="s">
        <v>1954</v>
      </c>
      <c r="V173" t="s">
        <v>2237</v>
      </c>
    </row>
    <row r="174" spans="1:22">
      <c r="A174">
        <v>11565</v>
      </c>
      <c r="B174" t="s">
        <v>1594</v>
      </c>
      <c r="C174" t="s">
        <v>1594</v>
      </c>
      <c r="D174" t="s">
        <v>129</v>
      </c>
      <c r="E174" t="s">
        <v>444</v>
      </c>
      <c r="F174" t="s">
        <v>2260</v>
      </c>
      <c r="I174" t="b">
        <v>0</v>
      </c>
      <c r="J174">
        <v>17</v>
      </c>
      <c r="K174" t="s">
        <v>1631</v>
      </c>
      <c r="M174" t="s">
        <v>2261</v>
      </c>
      <c r="R174" t="s">
        <v>1684</v>
      </c>
      <c r="S174" t="s">
        <v>1584</v>
      </c>
      <c r="U174" t="s">
        <v>2262</v>
      </c>
    </row>
    <row r="175" spans="1:22" hidden="1">
      <c r="A175">
        <v>11582</v>
      </c>
      <c r="B175" t="s">
        <v>1578</v>
      </c>
      <c r="D175" t="s">
        <v>129</v>
      </c>
      <c r="E175" t="s">
        <v>2263</v>
      </c>
      <c r="F175" t="s">
        <v>2264</v>
      </c>
      <c r="G175" t="s">
        <v>2265</v>
      </c>
      <c r="I175" t="b">
        <v>0</v>
      </c>
      <c r="J175">
        <v>33</v>
      </c>
      <c r="K175" t="s">
        <v>1631</v>
      </c>
      <c r="R175" t="s">
        <v>1603</v>
      </c>
      <c r="S175" t="s">
        <v>1670</v>
      </c>
      <c r="U175" t="s">
        <v>1671</v>
      </c>
      <c r="V175" t="s">
        <v>2266</v>
      </c>
    </row>
    <row r="176" spans="1:22" hidden="1">
      <c r="A176">
        <v>11629</v>
      </c>
      <c r="B176" t="s">
        <v>1578</v>
      </c>
      <c r="D176" t="s">
        <v>129</v>
      </c>
      <c r="E176" t="s">
        <v>2267</v>
      </c>
      <c r="F176" t="s">
        <v>2268</v>
      </c>
      <c r="I176" t="b">
        <v>0</v>
      </c>
      <c r="J176">
        <v>20</v>
      </c>
      <c r="K176" t="s">
        <v>1631</v>
      </c>
      <c r="M176" t="s">
        <v>2269</v>
      </c>
      <c r="R176" t="s">
        <v>2270</v>
      </c>
      <c r="S176" t="s">
        <v>1663</v>
      </c>
      <c r="U176" t="s">
        <v>2271</v>
      </c>
    </row>
    <row r="177" spans="1:22">
      <c r="A177">
        <v>11702</v>
      </c>
      <c r="B177" t="s">
        <v>1594</v>
      </c>
      <c r="C177" t="s">
        <v>1594</v>
      </c>
      <c r="D177" t="s">
        <v>129</v>
      </c>
      <c r="E177" t="s">
        <v>599</v>
      </c>
      <c r="F177" t="s">
        <v>2272</v>
      </c>
      <c r="G177" t="s">
        <v>2273</v>
      </c>
      <c r="H177" t="s">
        <v>2274</v>
      </c>
      <c r="I177" t="b">
        <v>0</v>
      </c>
      <c r="J177">
        <v>6</v>
      </c>
      <c r="K177" t="s">
        <v>1631</v>
      </c>
      <c r="M177" t="s">
        <v>2275</v>
      </c>
      <c r="R177" t="s">
        <v>1603</v>
      </c>
      <c r="S177" t="s">
        <v>1679</v>
      </c>
      <c r="U177" t="s">
        <v>1881</v>
      </c>
      <c r="V177" t="s">
        <v>2276</v>
      </c>
    </row>
    <row r="178" spans="1:22" hidden="1">
      <c r="A178">
        <v>11869</v>
      </c>
      <c r="B178" t="s">
        <v>1578</v>
      </c>
      <c r="D178" t="s">
        <v>129</v>
      </c>
      <c r="E178" t="s">
        <v>1712</v>
      </c>
      <c r="F178" t="s">
        <v>2277</v>
      </c>
      <c r="G178" t="s">
        <v>1714</v>
      </c>
      <c r="H178" t="s">
        <v>1715</v>
      </c>
      <c r="I178" t="b">
        <v>0</v>
      </c>
      <c r="J178">
        <v>39</v>
      </c>
      <c r="K178" t="s">
        <v>1581</v>
      </c>
      <c r="M178" t="s">
        <v>2278</v>
      </c>
      <c r="R178" t="s">
        <v>1591</v>
      </c>
      <c r="T178" t="s">
        <v>1717</v>
      </c>
      <c r="U178" t="s">
        <v>1718</v>
      </c>
    </row>
    <row r="179" spans="1:22" hidden="1">
      <c r="A179">
        <v>11911</v>
      </c>
      <c r="B179" t="s">
        <v>1578</v>
      </c>
      <c r="D179" t="s">
        <v>129</v>
      </c>
      <c r="E179" t="s">
        <v>2279</v>
      </c>
      <c r="F179" t="s">
        <v>2280</v>
      </c>
      <c r="G179" t="s">
        <v>2281</v>
      </c>
      <c r="I179" t="b">
        <v>0</v>
      </c>
      <c r="J179">
        <v>39</v>
      </c>
      <c r="K179" t="s">
        <v>1581</v>
      </c>
      <c r="M179" t="s">
        <v>2282</v>
      </c>
      <c r="R179" t="s">
        <v>1591</v>
      </c>
      <c r="T179" t="s">
        <v>2283</v>
      </c>
      <c r="U179" t="s">
        <v>1584</v>
      </c>
    </row>
    <row r="180" spans="1:22">
      <c r="A180">
        <v>12007</v>
      </c>
      <c r="B180" t="s">
        <v>1594</v>
      </c>
      <c r="C180" t="s">
        <v>1594</v>
      </c>
      <c r="D180" t="s">
        <v>129</v>
      </c>
      <c r="E180" t="s">
        <v>251</v>
      </c>
      <c r="F180" t="s">
        <v>2284</v>
      </c>
      <c r="I180" t="b">
        <v>0</v>
      </c>
      <c r="J180">
        <v>16</v>
      </c>
      <c r="K180" t="s">
        <v>1631</v>
      </c>
      <c r="M180" t="s">
        <v>2285</v>
      </c>
      <c r="R180" t="s">
        <v>2286</v>
      </c>
      <c r="S180" t="s">
        <v>1663</v>
      </c>
      <c r="U180" t="s">
        <v>1612</v>
      </c>
    </row>
    <row r="181" spans="1:22" hidden="1">
      <c r="A181">
        <v>12008</v>
      </c>
      <c r="B181" t="s">
        <v>1578</v>
      </c>
      <c r="D181" t="s">
        <v>129</v>
      </c>
      <c r="E181" t="s">
        <v>2287</v>
      </c>
      <c r="F181" t="s">
        <v>2288</v>
      </c>
      <c r="I181" t="b">
        <v>0</v>
      </c>
      <c r="J181">
        <v>39</v>
      </c>
      <c r="K181" t="s">
        <v>1588</v>
      </c>
      <c r="M181" t="s">
        <v>2289</v>
      </c>
      <c r="R181" t="s">
        <v>1591</v>
      </c>
      <c r="S181" t="s">
        <v>1592</v>
      </c>
      <c r="U181" t="s">
        <v>1622</v>
      </c>
    </row>
    <row r="182" spans="1:22" hidden="1">
      <c r="A182">
        <v>12122</v>
      </c>
      <c r="B182" t="s">
        <v>1578</v>
      </c>
      <c r="D182" t="s">
        <v>129</v>
      </c>
      <c r="E182" t="s">
        <v>2290</v>
      </c>
      <c r="F182" t="s">
        <v>2291</v>
      </c>
      <c r="G182" t="s">
        <v>2292</v>
      </c>
      <c r="I182" t="b">
        <v>0</v>
      </c>
      <c r="J182">
        <v>38</v>
      </c>
      <c r="K182" t="s">
        <v>1581</v>
      </c>
      <c r="M182" t="s">
        <v>2293</v>
      </c>
      <c r="R182" t="s">
        <v>2294</v>
      </c>
      <c r="T182" t="s">
        <v>1816</v>
      </c>
      <c r="U182" t="s">
        <v>2295</v>
      </c>
      <c r="V182" t="s">
        <v>2296</v>
      </c>
    </row>
    <row r="183" spans="1:22" hidden="1">
      <c r="A183">
        <v>12163</v>
      </c>
      <c r="B183" t="s">
        <v>1578</v>
      </c>
      <c r="D183" t="s">
        <v>129</v>
      </c>
      <c r="E183" t="s">
        <v>2297</v>
      </c>
      <c r="F183" t="s">
        <v>2298</v>
      </c>
      <c r="G183" t="s">
        <v>2299</v>
      </c>
      <c r="I183" t="b">
        <v>0</v>
      </c>
      <c r="J183">
        <v>41</v>
      </c>
      <c r="K183" t="s">
        <v>1581</v>
      </c>
      <c r="M183" t="s">
        <v>2300</v>
      </c>
      <c r="R183" t="s">
        <v>1591</v>
      </c>
      <c r="T183" t="s">
        <v>2301</v>
      </c>
      <c r="U183" t="s">
        <v>1584</v>
      </c>
      <c r="V183" t="s">
        <v>2302</v>
      </c>
    </row>
    <row r="184" spans="1:22" hidden="1">
      <c r="A184">
        <v>12164</v>
      </c>
      <c r="B184" t="s">
        <v>1578</v>
      </c>
      <c r="D184" t="s">
        <v>129</v>
      </c>
      <c r="E184" t="s">
        <v>2303</v>
      </c>
      <c r="F184" t="s">
        <v>2304</v>
      </c>
      <c r="G184" t="s">
        <v>2299</v>
      </c>
      <c r="I184" t="b">
        <v>0</v>
      </c>
      <c r="J184">
        <v>45</v>
      </c>
      <c r="K184" t="s">
        <v>1581</v>
      </c>
      <c r="M184" t="s">
        <v>2305</v>
      </c>
      <c r="R184" t="s">
        <v>1591</v>
      </c>
      <c r="T184" t="s">
        <v>2301</v>
      </c>
      <c r="U184" t="s">
        <v>1584</v>
      </c>
      <c r="V184" t="s">
        <v>2302</v>
      </c>
    </row>
    <row r="185" spans="1:22" hidden="1">
      <c r="A185">
        <v>12185</v>
      </c>
      <c r="B185" t="s">
        <v>1578</v>
      </c>
      <c r="D185" t="s">
        <v>129</v>
      </c>
      <c r="E185" t="s">
        <v>2306</v>
      </c>
      <c r="F185" t="s">
        <v>2307</v>
      </c>
      <c r="I185" t="b">
        <v>0</v>
      </c>
      <c r="J185">
        <v>39</v>
      </c>
      <c r="K185" t="s">
        <v>1588</v>
      </c>
      <c r="M185" t="s">
        <v>2308</v>
      </c>
      <c r="R185" t="s">
        <v>1591</v>
      </c>
      <c r="S185" t="s">
        <v>1923</v>
      </c>
      <c r="U185" t="s">
        <v>1593</v>
      </c>
    </row>
    <row r="186" spans="1:22">
      <c r="A186">
        <v>12186</v>
      </c>
      <c r="B186" t="s">
        <v>1594</v>
      </c>
      <c r="C186" t="s">
        <v>1594</v>
      </c>
      <c r="D186" t="s">
        <v>129</v>
      </c>
      <c r="E186" t="s">
        <v>2309</v>
      </c>
      <c r="F186" t="s">
        <v>2310</v>
      </c>
      <c r="I186" t="b">
        <v>0</v>
      </c>
      <c r="J186">
        <v>44</v>
      </c>
      <c r="K186" t="s">
        <v>1588</v>
      </c>
      <c r="M186" t="s">
        <v>2311</v>
      </c>
      <c r="R186" t="s">
        <v>1591</v>
      </c>
      <c r="S186" t="s">
        <v>1592</v>
      </c>
      <c r="U186" t="s">
        <v>1622</v>
      </c>
    </row>
    <row r="187" spans="1:22" hidden="1">
      <c r="A187">
        <v>12246</v>
      </c>
      <c r="B187" t="s">
        <v>1578</v>
      </c>
      <c r="D187" t="s">
        <v>129</v>
      </c>
      <c r="E187" t="s">
        <v>2312</v>
      </c>
      <c r="F187" t="s">
        <v>2313</v>
      </c>
      <c r="G187" t="s">
        <v>2274</v>
      </c>
      <c r="I187" t="b">
        <v>0</v>
      </c>
      <c r="J187">
        <v>58</v>
      </c>
      <c r="K187" t="s">
        <v>1581</v>
      </c>
      <c r="M187" t="s">
        <v>2314</v>
      </c>
      <c r="R187" t="s">
        <v>1591</v>
      </c>
      <c r="T187" t="s">
        <v>1584</v>
      </c>
      <c r="U187" t="s">
        <v>1829</v>
      </c>
      <c r="V187" t="s">
        <v>2315</v>
      </c>
    </row>
    <row r="188" spans="1:22" hidden="1">
      <c r="A188">
        <v>12250</v>
      </c>
      <c r="B188" t="s">
        <v>1578</v>
      </c>
      <c r="D188" t="s">
        <v>129</v>
      </c>
      <c r="E188" t="s">
        <v>2316</v>
      </c>
      <c r="F188" t="s">
        <v>2317</v>
      </c>
      <c r="G188" t="s">
        <v>2274</v>
      </c>
      <c r="I188" t="b">
        <v>0</v>
      </c>
      <c r="J188">
        <v>40</v>
      </c>
      <c r="K188" t="s">
        <v>1581</v>
      </c>
      <c r="M188" t="s">
        <v>2318</v>
      </c>
      <c r="R188" t="s">
        <v>1591</v>
      </c>
      <c r="T188" t="s">
        <v>1717</v>
      </c>
      <c r="U188" t="s">
        <v>1622</v>
      </c>
      <c r="V188" t="s">
        <v>2315</v>
      </c>
    </row>
    <row r="189" spans="1:22" hidden="1">
      <c r="A189">
        <v>12251</v>
      </c>
      <c r="B189" t="s">
        <v>1578</v>
      </c>
      <c r="D189" t="s">
        <v>129</v>
      </c>
      <c r="E189" t="s">
        <v>2319</v>
      </c>
      <c r="F189" t="s">
        <v>2320</v>
      </c>
      <c r="G189" t="s">
        <v>2274</v>
      </c>
      <c r="I189" t="b">
        <v>0</v>
      </c>
      <c r="J189">
        <v>42</v>
      </c>
      <c r="K189" t="s">
        <v>1581</v>
      </c>
      <c r="M189" t="s">
        <v>2321</v>
      </c>
      <c r="R189" t="s">
        <v>2322</v>
      </c>
      <c r="T189" t="s">
        <v>2323</v>
      </c>
      <c r="U189" t="s">
        <v>2324</v>
      </c>
      <c r="V189" t="s">
        <v>2315</v>
      </c>
    </row>
    <row r="190" spans="1:22" hidden="1">
      <c r="A190">
        <v>12432</v>
      </c>
      <c r="B190" t="s">
        <v>1578</v>
      </c>
      <c r="D190" t="s">
        <v>129</v>
      </c>
      <c r="E190" t="s">
        <v>2325</v>
      </c>
      <c r="F190" t="s">
        <v>2326</v>
      </c>
      <c r="I190" t="b">
        <v>0</v>
      </c>
      <c r="J190">
        <v>14</v>
      </c>
      <c r="K190" t="s">
        <v>1631</v>
      </c>
      <c r="M190" t="s">
        <v>2327</v>
      </c>
      <c r="R190" t="s">
        <v>1591</v>
      </c>
      <c r="S190" t="s">
        <v>1663</v>
      </c>
      <c r="U190" t="s">
        <v>1598</v>
      </c>
    </row>
    <row r="191" spans="1:22">
      <c r="A191">
        <v>12433</v>
      </c>
      <c r="B191" t="s">
        <v>1594</v>
      </c>
      <c r="C191" t="s">
        <v>1594</v>
      </c>
      <c r="D191" t="s">
        <v>129</v>
      </c>
      <c r="E191" t="s">
        <v>996</v>
      </c>
      <c r="F191" t="s">
        <v>2328</v>
      </c>
      <c r="I191" t="b">
        <v>0</v>
      </c>
      <c r="J191">
        <v>35</v>
      </c>
      <c r="K191" t="s">
        <v>1588</v>
      </c>
      <c r="M191" t="s">
        <v>2329</v>
      </c>
      <c r="R191" t="s">
        <v>1591</v>
      </c>
      <c r="S191" t="s">
        <v>1592</v>
      </c>
      <c r="U191" t="s">
        <v>2330</v>
      </c>
    </row>
    <row r="192" spans="1:22" hidden="1">
      <c r="A192">
        <v>12434</v>
      </c>
      <c r="B192" t="s">
        <v>1578</v>
      </c>
      <c r="D192" t="s">
        <v>129</v>
      </c>
      <c r="E192" t="s">
        <v>2331</v>
      </c>
      <c r="F192" t="s">
        <v>2332</v>
      </c>
      <c r="I192" t="b">
        <v>0</v>
      </c>
      <c r="J192">
        <v>36</v>
      </c>
      <c r="K192" t="s">
        <v>1588</v>
      </c>
      <c r="M192" t="s">
        <v>2333</v>
      </c>
      <c r="R192" t="s">
        <v>1591</v>
      </c>
      <c r="S192" t="s">
        <v>1592</v>
      </c>
      <c r="U192" t="s">
        <v>1593</v>
      </c>
    </row>
    <row r="193" spans="1:22" hidden="1">
      <c r="A193">
        <v>12435</v>
      </c>
      <c r="B193" t="s">
        <v>1578</v>
      </c>
      <c r="D193" t="s">
        <v>129</v>
      </c>
      <c r="E193" t="s">
        <v>2334</v>
      </c>
      <c r="F193" t="s">
        <v>2335</v>
      </c>
      <c r="I193" t="b">
        <v>0</v>
      </c>
      <c r="J193">
        <v>37</v>
      </c>
      <c r="K193" t="s">
        <v>1588</v>
      </c>
      <c r="M193" t="s">
        <v>2336</v>
      </c>
      <c r="N193" t="s">
        <v>1759</v>
      </c>
      <c r="O193" t="s">
        <v>1759</v>
      </c>
      <c r="R193" t="s">
        <v>1591</v>
      </c>
      <c r="S193" t="s">
        <v>1592</v>
      </c>
      <c r="U193" t="s">
        <v>1593</v>
      </c>
    </row>
    <row r="194" spans="1:22">
      <c r="A194">
        <v>12436</v>
      </c>
      <c r="B194" t="s">
        <v>1594</v>
      </c>
      <c r="C194" t="s">
        <v>1594</v>
      </c>
      <c r="D194" t="s">
        <v>129</v>
      </c>
      <c r="E194" t="s">
        <v>2337</v>
      </c>
      <c r="F194" t="s">
        <v>2338</v>
      </c>
      <c r="I194" t="b">
        <v>0</v>
      </c>
      <c r="J194">
        <v>38</v>
      </c>
      <c r="K194" t="s">
        <v>1588</v>
      </c>
      <c r="M194" t="s">
        <v>2339</v>
      </c>
      <c r="R194" t="s">
        <v>1591</v>
      </c>
      <c r="S194" t="s">
        <v>1592</v>
      </c>
      <c r="U194" t="s">
        <v>1797</v>
      </c>
    </row>
    <row r="195" spans="1:22" hidden="1">
      <c r="A195">
        <v>12458</v>
      </c>
      <c r="B195" t="s">
        <v>1578</v>
      </c>
      <c r="D195" t="s">
        <v>129</v>
      </c>
      <c r="E195" t="s">
        <v>2131</v>
      </c>
      <c r="F195" t="s">
        <v>2132</v>
      </c>
      <c r="G195" t="s">
        <v>2133</v>
      </c>
      <c r="I195" t="b">
        <v>0</v>
      </c>
      <c r="J195">
        <v>35</v>
      </c>
      <c r="K195" t="s">
        <v>1581</v>
      </c>
      <c r="M195" t="s">
        <v>2340</v>
      </c>
      <c r="R195" t="s">
        <v>1769</v>
      </c>
      <c r="T195" t="s">
        <v>1816</v>
      </c>
      <c r="U195" t="s">
        <v>1584</v>
      </c>
    </row>
    <row r="196" spans="1:22" hidden="1">
      <c r="A196">
        <v>12634</v>
      </c>
      <c r="B196" t="s">
        <v>1578</v>
      </c>
      <c r="D196" t="s">
        <v>129</v>
      </c>
      <c r="E196" t="s">
        <v>2341</v>
      </c>
      <c r="F196" t="s">
        <v>2342</v>
      </c>
      <c r="I196" t="b">
        <v>0</v>
      </c>
      <c r="J196">
        <v>100</v>
      </c>
      <c r="K196" t="s">
        <v>1581</v>
      </c>
      <c r="M196" t="s">
        <v>2343</v>
      </c>
      <c r="R196" t="s">
        <v>2344</v>
      </c>
      <c r="T196" t="s">
        <v>1727</v>
      </c>
      <c r="U196" t="s">
        <v>1584</v>
      </c>
      <c r="V196" t="s">
        <v>2237</v>
      </c>
    </row>
    <row r="197" spans="1:22">
      <c r="A197">
        <v>12635</v>
      </c>
      <c r="B197" t="s">
        <v>1594</v>
      </c>
      <c r="C197" s="4"/>
      <c r="D197" t="s">
        <v>129</v>
      </c>
      <c r="E197" t="s">
        <v>206</v>
      </c>
      <c r="F197" t="s">
        <v>2345</v>
      </c>
      <c r="G197" t="s">
        <v>2346</v>
      </c>
      <c r="I197" t="b">
        <v>0</v>
      </c>
      <c r="J197">
        <v>103</v>
      </c>
      <c r="K197" t="s">
        <v>1581</v>
      </c>
      <c r="M197" t="s">
        <v>2347</v>
      </c>
      <c r="R197" t="s">
        <v>1591</v>
      </c>
      <c r="T197" t="s">
        <v>1584</v>
      </c>
      <c r="U197" t="s">
        <v>1622</v>
      </c>
      <c r="V197" t="s">
        <v>2348</v>
      </c>
    </row>
    <row r="198" spans="1:22" hidden="1">
      <c r="A198">
        <v>12636</v>
      </c>
      <c r="B198" t="s">
        <v>1578</v>
      </c>
      <c r="D198" t="s">
        <v>129</v>
      </c>
      <c r="E198" t="s">
        <v>2349</v>
      </c>
      <c r="F198" t="s">
        <v>2350</v>
      </c>
      <c r="I198" t="b">
        <v>0</v>
      </c>
      <c r="J198">
        <v>106</v>
      </c>
      <c r="K198" t="s">
        <v>1581</v>
      </c>
      <c r="M198" t="s">
        <v>2351</v>
      </c>
      <c r="R198" t="s">
        <v>1591</v>
      </c>
      <c r="T198" t="s">
        <v>1648</v>
      </c>
      <c r="U198" t="s">
        <v>1671</v>
      </c>
      <c r="V198" t="s">
        <v>2348</v>
      </c>
    </row>
    <row r="199" spans="1:22" hidden="1">
      <c r="A199">
        <v>12637</v>
      </c>
      <c r="B199" t="s">
        <v>1578</v>
      </c>
      <c r="D199" t="s">
        <v>129</v>
      </c>
      <c r="E199" t="s">
        <v>2352</v>
      </c>
      <c r="F199" t="s">
        <v>2353</v>
      </c>
      <c r="I199" t="b">
        <v>0</v>
      </c>
      <c r="J199">
        <v>109</v>
      </c>
      <c r="K199" t="s">
        <v>1581</v>
      </c>
      <c r="M199" t="s">
        <v>2354</v>
      </c>
      <c r="R199" t="s">
        <v>1779</v>
      </c>
      <c r="T199" t="s">
        <v>1584</v>
      </c>
      <c r="U199" t="s">
        <v>1584</v>
      </c>
      <c r="V199" t="s">
        <v>2348</v>
      </c>
    </row>
    <row r="200" spans="1:22" hidden="1">
      <c r="A200">
        <v>5759</v>
      </c>
      <c r="B200" t="s">
        <v>1578</v>
      </c>
      <c r="D200" t="s">
        <v>136</v>
      </c>
      <c r="E200" t="s">
        <v>2355</v>
      </c>
      <c r="F200" t="s">
        <v>2356</v>
      </c>
      <c r="H200" t="s">
        <v>2357</v>
      </c>
      <c r="I200" t="b">
        <v>0</v>
      </c>
      <c r="J200">
        <v>75</v>
      </c>
      <c r="K200" t="s">
        <v>1581</v>
      </c>
      <c r="R200" t="s">
        <v>1822</v>
      </c>
      <c r="T200" t="s">
        <v>1583</v>
      </c>
      <c r="U200" t="s">
        <v>1612</v>
      </c>
      <c r="V200" t="s">
        <v>2358</v>
      </c>
    </row>
    <row r="201" spans="1:22" hidden="1">
      <c r="A201">
        <v>6069</v>
      </c>
      <c r="B201" t="s">
        <v>1578</v>
      </c>
      <c r="D201" t="s">
        <v>136</v>
      </c>
      <c r="E201" t="s">
        <v>2359</v>
      </c>
      <c r="F201" t="s">
        <v>2360</v>
      </c>
      <c r="H201" t="s">
        <v>2361</v>
      </c>
      <c r="I201" t="b">
        <v>0</v>
      </c>
      <c r="J201">
        <v>55</v>
      </c>
      <c r="K201" t="s">
        <v>1581</v>
      </c>
      <c r="M201" t="s">
        <v>2362</v>
      </c>
      <c r="R201" t="s">
        <v>2363</v>
      </c>
      <c r="T201" t="s">
        <v>1583</v>
      </c>
      <c r="U201" t="s">
        <v>1612</v>
      </c>
      <c r="V201" t="s">
        <v>2364</v>
      </c>
    </row>
    <row r="202" spans="1:22" hidden="1">
      <c r="A202">
        <v>6249</v>
      </c>
      <c r="B202" t="s">
        <v>1578</v>
      </c>
      <c r="D202" t="s">
        <v>136</v>
      </c>
      <c r="E202" t="s">
        <v>2365</v>
      </c>
      <c r="F202" t="s">
        <v>2366</v>
      </c>
      <c r="I202" t="b">
        <v>0</v>
      </c>
      <c r="J202">
        <v>80</v>
      </c>
      <c r="K202" t="s">
        <v>1581</v>
      </c>
      <c r="R202" t="s">
        <v>1684</v>
      </c>
      <c r="T202" t="s">
        <v>1790</v>
      </c>
      <c r="U202" t="s">
        <v>1636</v>
      </c>
      <c r="V202" t="s">
        <v>2367</v>
      </c>
    </row>
    <row r="203" spans="1:22" hidden="1">
      <c r="A203">
        <v>11081</v>
      </c>
      <c r="B203" t="s">
        <v>1578</v>
      </c>
      <c r="D203" t="s">
        <v>136</v>
      </c>
      <c r="E203" t="s">
        <v>1896</v>
      </c>
      <c r="F203" t="s">
        <v>2368</v>
      </c>
      <c r="G203" t="s">
        <v>1898</v>
      </c>
      <c r="H203" t="s">
        <v>1899</v>
      </c>
      <c r="I203" t="b">
        <v>0</v>
      </c>
      <c r="J203">
        <v>63</v>
      </c>
      <c r="K203" t="s">
        <v>1581</v>
      </c>
      <c r="M203" t="s">
        <v>2369</v>
      </c>
      <c r="R203" t="s">
        <v>1769</v>
      </c>
      <c r="T203" t="s">
        <v>1816</v>
      </c>
      <c r="U203" t="s">
        <v>1584</v>
      </c>
    </row>
    <row r="204" spans="1:22" hidden="1">
      <c r="A204">
        <v>11561</v>
      </c>
      <c r="B204" t="s">
        <v>1578</v>
      </c>
      <c r="C204" s="19"/>
      <c r="D204" t="s">
        <v>136</v>
      </c>
      <c r="E204" t="s">
        <v>2370</v>
      </c>
      <c r="F204" t="s">
        <v>2371</v>
      </c>
      <c r="G204" t="s">
        <v>1688</v>
      </c>
      <c r="I204" t="b">
        <v>0</v>
      </c>
      <c r="J204">
        <v>23</v>
      </c>
      <c r="K204" t="s">
        <v>1631</v>
      </c>
      <c r="R204" t="s">
        <v>1591</v>
      </c>
      <c r="S204" t="s">
        <v>1584</v>
      </c>
      <c r="U204" t="s">
        <v>1593</v>
      </c>
      <c r="V204" t="s">
        <v>2367</v>
      </c>
    </row>
    <row r="205" spans="1:22" hidden="1">
      <c r="A205">
        <v>11583</v>
      </c>
      <c r="B205" t="s">
        <v>1578</v>
      </c>
      <c r="D205" t="s">
        <v>136</v>
      </c>
      <c r="E205" t="s">
        <v>2263</v>
      </c>
      <c r="F205" t="s">
        <v>2372</v>
      </c>
      <c r="H205" t="s">
        <v>2373</v>
      </c>
      <c r="I205" t="b">
        <v>0</v>
      </c>
      <c r="J205">
        <v>25</v>
      </c>
      <c r="K205" t="s">
        <v>1631</v>
      </c>
      <c r="R205" t="s">
        <v>1603</v>
      </c>
      <c r="S205" t="s">
        <v>1670</v>
      </c>
      <c r="U205" t="s">
        <v>1671</v>
      </c>
      <c r="V205" t="s">
        <v>2367</v>
      </c>
    </row>
    <row r="206" spans="1:22" hidden="1">
      <c r="A206">
        <v>11609</v>
      </c>
      <c r="B206" t="s">
        <v>1578</v>
      </c>
      <c r="D206" t="s">
        <v>136</v>
      </c>
      <c r="E206" t="s">
        <v>2374</v>
      </c>
      <c r="F206" t="s">
        <v>2375</v>
      </c>
      <c r="G206" t="s">
        <v>2376</v>
      </c>
      <c r="I206" t="b">
        <v>0</v>
      </c>
      <c r="J206">
        <v>21</v>
      </c>
      <c r="K206" t="s">
        <v>1631</v>
      </c>
      <c r="M206" t="s">
        <v>2377</v>
      </c>
      <c r="R206" t="s">
        <v>1769</v>
      </c>
      <c r="S206" t="s">
        <v>1592</v>
      </c>
      <c r="U206" t="s">
        <v>1881</v>
      </c>
      <c r="V206" t="s">
        <v>2378</v>
      </c>
    </row>
    <row r="207" spans="1:22" hidden="1">
      <c r="A207">
        <v>11708</v>
      </c>
      <c r="B207" t="s">
        <v>1578</v>
      </c>
      <c r="D207" t="s">
        <v>136</v>
      </c>
      <c r="E207" t="s">
        <v>2379</v>
      </c>
      <c r="F207" t="s">
        <v>2380</v>
      </c>
      <c r="G207" t="s">
        <v>2381</v>
      </c>
      <c r="I207" t="b">
        <v>0</v>
      </c>
      <c r="J207">
        <v>33</v>
      </c>
      <c r="K207" t="s">
        <v>1581</v>
      </c>
      <c r="M207" t="s">
        <v>2382</v>
      </c>
      <c r="R207" t="s">
        <v>1591</v>
      </c>
      <c r="T207" t="s">
        <v>1584</v>
      </c>
      <c r="U207" t="s">
        <v>1622</v>
      </c>
      <c r="V207" t="s">
        <v>2364</v>
      </c>
    </row>
    <row r="208" spans="1:22" hidden="1">
      <c r="A208">
        <v>11709</v>
      </c>
      <c r="B208" t="s">
        <v>1578</v>
      </c>
      <c r="D208" t="s">
        <v>136</v>
      </c>
      <c r="E208" t="s">
        <v>2383</v>
      </c>
      <c r="F208" t="s">
        <v>2384</v>
      </c>
      <c r="G208" t="s">
        <v>2381</v>
      </c>
      <c r="I208" t="b">
        <v>0</v>
      </c>
      <c r="J208">
        <v>35</v>
      </c>
      <c r="K208" t="s">
        <v>1581</v>
      </c>
      <c r="M208" t="s">
        <v>2385</v>
      </c>
      <c r="R208" t="s">
        <v>1769</v>
      </c>
      <c r="T208" t="s">
        <v>1648</v>
      </c>
      <c r="U208" t="s">
        <v>1584</v>
      </c>
      <c r="V208" t="s">
        <v>2364</v>
      </c>
    </row>
    <row r="209" spans="1:22" hidden="1">
      <c r="A209">
        <v>11710</v>
      </c>
      <c r="B209" t="s">
        <v>1578</v>
      </c>
      <c r="D209" t="s">
        <v>136</v>
      </c>
      <c r="E209" t="s">
        <v>1617</v>
      </c>
      <c r="F209" t="s">
        <v>2386</v>
      </c>
      <c r="G209" t="s">
        <v>2381</v>
      </c>
      <c r="I209" t="b">
        <v>0</v>
      </c>
      <c r="J209">
        <v>37</v>
      </c>
      <c r="K209" t="s">
        <v>1581</v>
      </c>
      <c r="M209" t="s">
        <v>2387</v>
      </c>
      <c r="R209" t="s">
        <v>1591</v>
      </c>
      <c r="T209" t="s">
        <v>1621</v>
      </c>
      <c r="U209" t="s">
        <v>1622</v>
      </c>
      <c r="V209" t="s">
        <v>2364</v>
      </c>
    </row>
    <row r="210" spans="1:22" hidden="1">
      <c r="A210">
        <v>11711</v>
      </c>
      <c r="B210" t="s">
        <v>1578</v>
      </c>
      <c r="D210" t="s">
        <v>136</v>
      </c>
      <c r="E210" t="s">
        <v>2388</v>
      </c>
      <c r="F210" t="s">
        <v>2389</v>
      </c>
      <c r="G210" t="s">
        <v>2381</v>
      </c>
      <c r="I210" t="b">
        <v>0</v>
      </c>
      <c r="J210">
        <v>39</v>
      </c>
      <c r="K210" t="s">
        <v>1581</v>
      </c>
      <c r="M210" t="s">
        <v>2390</v>
      </c>
      <c r="R210" t="s">
        <v>1769</v>
      </c>
      <c r="T210" t="s">
        <v>1584</v>
      </c>
      <c r="U210" t="s">
        <v>2391</v>
      </c>
      <c r="V210" t="s">
        <v>2364</v>
      </c>
    </row>
    <row r="211" spans="1:22" hidden="1">
      <c r="A211">
        <v>11712</v>
      </c>
      <c r="B211" t="s">
        <v>1578</v>
      </c>
      <c r="D211" t="s">
        <v>136</v>
      </c>
      <c r="E211" t="s">
        <v>2392</v>
      </c>
      <c r="F211" t="s">
        <v>2393</v>
      </c>
      <c r="G211" t="s">
        <v>2381</v>
      </c>
      <c r="H211" t="s">
        <v>2394</v>
      </c>
      <c r="I211" t="b">
        <v>0</v>
      </c>
      <c r="J211">
        <v>41</v>
      </c>
      <c r="K211" t="s">
        <v>1581</v>
      </c>
      <c r="M211" t="s">
        <v>2395</v>
      </c>
      <c r="R211" t="s">
        <v>1591</v>
      </c>
      <c r="T211" t="s">
        <v>1584</v>
      </c>
      <c r="U211" t="s">
        <v>2391</v>
      </c>
      <c r="V211" t="s">
        <v>2396</v>
      </c>
    </row>
    <row r="212" spans="1:22" hidden="1">
      <c r="A212">
        <v>11713</v>
      </c>
      <c r="B212" t="s">
        <v>1578</v>
      </c>
      <c r="D212" t="s">
        <v>136</v>
      </c>
      <c r="E212" t="s">
        <v>2397</v>
      </c>
      <c r="F212" t="s">
        <v>2398</v>
      </c>
      <c r="G212" t="s">
        <v>2381</v>
      </c>
      <c r="I212" t="b">
        <v>0</v>
      </c>
      <c r="J212">
        <v>43</v>
      </c>
      <c r="K212" t="s">
        <v>1581</v>
      </c>
      <c r="M212" t="s">
        <v>2399</v>
      </c>
      <c r="R212" t="s">
        <v>1591</v>
      </c>
      <c r="T212" t="s">
        <v>1584</v>
      </c>
      <c r="U212" t="s">
        <v>1584</v>
      </c>
      <c r="V212" t="s">
        <v>2364</v>
      </c>
    </row>
    <row r="213" spans="1:22">
      <c r="A213">
        <v>11973</v>
      </c>
      <c r="B213" t="s">
        <v>1594</v>
      </c>
      <c r="C213" t="s">
        <v>1594</v>
      </c>
      <c r="D213" t="s">
        <v>136</v>
      </c>
      <c r="E213" t="s">
        <v>2400</v>
      </c>
      <c r="F213" t="s">
        <v>2401</v>
      </c>
      <c r="I213" t="b">
        <v>0</v>
      </c>
      <c r="J213">
        <v>18</v>
      </c>
      <c r="K213" t="s">
        <v>1631</v>
      </c>
      <c r="M213" t="s">
        <v>2402</v>
      </c>
      <c r="R213" t="s">
        <v>2403</v>
      </c>
      <c r="S213" t="s">
        <v>1663</v>
      </c>
      <c r="U213" t="s">
        <v>2404</v>
      </c>
    </row>
    <row r="214" spans="1:22" hidden="1">
      <c r="A214">
        <v>12005</v>
      </c>
      <c r="B214" t="s">
        <v>1578</v>
      </c>
      <c r="D214" t="s">
        <v>136</v>
      </c>
      <c r="E214" t="s">
        <v>2405</v>
      </c>
      <c r="F214" t="s">
        <v>2406</v>
      </c>
      <c r="I214" t="b">
        <v>0</v>
      </c>
      <c r="J214">
        <v>22</v>
      </c>
      <c r="K214" t="s">
        <v>1631</v>
      </c>
      <c r="M214" t="s">
        <v>2407</v>
      </c>
      <c r="R214" t="s">
        <v>1812</v>
      </c>
      <c r="S214" t="s">
        <v>1923</v>
      </c>
      <c r="U214" t="s">
        <v>1829</v>
      </c>
    </row>
    <row r="215" spans="1:22">
      <c r="A215">
        <v>12153</v>
      </c>
      <c r="B215" t="s">
        <v>1594</v>
      </c>
      <c r="C215" t="s">
        <v>1594</v>
      </c>
      <c r="D215" t="s">
        <v>136</v>
      </c>
      <c r="E215" t="s">
        <v>2408</v>
      </c>
      <c r="F215" t="s">
        <v>2409</v>
      </c>
      <c r="I215" t="b">
        <v>0</v>
      </c>
      <c r="J215">
        <v>31</v>
      </c>
      <c r="K215" t="s">
        <v>1588</v>
      </c>
      <c r="M215" t="s">
        <v>2410</v>
      </c>
      <c r="R215" t="s">
        <v>1591</v>
      </c>
      <c r="S215" t="s">
        <v>1592</v>
      </c>
      <c r="U215" t="s">
        <v>1829</v>
      </c>
    </row>
    <row r="216" spans="1:22" hidden="1">
      <c r="A216">
        <v>12280</v>
      </c>
      <c r="B216" t="s">
        <v>1578</v>
      </c>
      <c r="D216" t="s">
        <v>136</v>
      </c>
      <c r="E216" t="s">
        <v>2411</v>
      </c>
      <c r="F216" t="s">
        <v>2412</v>
      </c>
      <c r="G216" t="s">
        <v>2413</v>
      </c>
      <c r="I216" t="b">
        <v>0</v>
      </c>
      <c r="J216">
        <v>34</v>
      </c>
      <c r="K216" t="s">
        <v>1581</v>
      </c>
      <c r="M216" t="s">
        <v>2414</v>
      </c>
      <c r="R216" t="s">
        <v>1591</v>
      </c>
      <c r="T216" t="s">
        <v>1584</v>
      </c>
      <c r="U216" t="s">
        <v>1593</v>
      </c>
      <c r="V216" t="s">
        <v>2415</v>
      </c>
    </row>
    <row r="217" spans="1:22">
      <c r="A217">
        <v>12281</v>
      </c>
      <c r="B217" t="s">
        <v>1594</v>
      </c>
      <c r="C217" t="s">
        <v>1594</v>
      </c>
      <c r="D217" t="s">
        <v>136</v>
      </c>
      <c r="E217" t="s">
        <v>2416</v>
      </c>
      <c r="F217" t="s">
        <v>2417</v>
      </c>
      <c r="I217" t="b">
        <v>0</v>
      </c>
      <c r="J217">
        <v>33</v>
      </c>
      <c r="K217" t="s">
        <v>1588</v>
      </c>
      <c r="M217" t="s">
        <v>2418</v>
      </c>
      <c r="R217" t="s">
        <v>1591</v>
      </c>
      <c r="S217" t="s">
        <v>1592</v>
      </c>
      <c r="U217" t="s">
        <v>1829</v>
      </c>
    </row>
    <row r="218" spans="1:22" hidden="1">
      <c r="A218">
        <v>12282</v>
      </c>
      <c r="B218" t="s">
        <v>1578</v>
      </c>
      <c r="D218" t="s">
        <v>136</v>
      </c>
      <c r="E218" t="s">
        <v>2419</v>
      </c>
      <c r="F218" t="s">
        <v>2420</v>
      </c>
      <c r="G218" t="s">
        <v>2421</v>
      </c>
      <c r="I218" t="b">
        <v>0</v>
      </c>
      <c r="J218">
        <v>35</v>
      </c>
      <c r="K218" t="s">
        <v>1581</v>
      </c>
      <c r="M218" t="s">
        <v>2422</v>
      </c>
      <c r="R218" t="s">
        <v>1591</v>
      </c>
      <c r="T218" t="s">
        <v>1727</v>
      </c>
      <c r="U218" t="s">
        <v>1612</v>
      </c>
      <c r="V218" t="s">
        <v>2423</v>
      </c>
    </row>
    <row r="219" spans="1:22" hidden="1">
      <c r="A219">
        <v>12283</v>
      </c>
      <c r="B219" t="s">
        <v>1578</v>
      </c>
      <c r="D219" t="s">
        <v>136</v>
      </c>
      <c r="E219" t="s">
        <v>2424</v>
      </c>
      <c r="F219" t="s">
        <v>2425</v>
      </c>
      <c r="G219" t="s">
        <v>2426</v>
      </c>
      <c r="I219" t="b">
        <v>0</v>
      </c>
      <c r="J219">
        <v>33</v>
      </c>
      <c r="K219" t="s">
        <v>1581</v>
      </c>
      <c r="M219" t="s">
        <v>2427</v>
      </c>
      <c r="R219" t="s">
        <v>1591</v>
      </c>
      <c r="T219" t="s">
        <v>1727</v>
      </c>
      <c r="U219" t="s">
        <v>1612</v>
      </c>
      <c r="V219" t="s">
        <v>2428</v>
      </c>
    </row>
    <row r="220" spans="1:22">
      <c r="A220">
        <v>12417</v>
      </c>
      <c r="B220" t="s">
        <v>1594</v>
      </c>
      <c r="C220" t="s">
        <v>1594</v>
      </c>
      <c r="D220" t="s">
        <v>136</v>
      </c>
      <c r="E220" t="s">
        <v>2429</v>
      </c>
      <c r="F220" t="s">
        <v>2430</v>
      </c>
      <c r="I220" t="b">
        <v>0</v>
      </c>
      <c r="J220">
        <v>36</v>
      </c>
      <c r="K220" t="s">
        <v>1588</v>
      </c>
      <c r="M220" t="s">
        <v>2431</v>
      </c>
      <c r="R220" t="s">
        <v>1591</v>
      </c>
      <c r="S220" t="s">
        <v>1584</v>
      </c>
      <c r="U220" t="s">
        <v>1703</v>
      </c>
    </row>
    <row r="221" spans="1:22" hidden="1">
      <c r="A221">
        <v>12418</v>
      </c>
      <c r="B221" t="s">
        <v>1578</v>
      </c>
      <c r="D221" t="s">
        <v>136</v>
      </c>
      <c r="E221" t="s">
        <v>2432</v>
      </c>
      <c r="F221" t="s">
        <v>2433</v>
      </c>
      <c r="I221" t="b">
        <v>0</v>
      </c>
      <c r="J221">
        <v>68</v>
      </c>
      <c r="K221" t="s">
        <v>1581</v>
      </c>
      <c r="M221" t="s">
        <v>2434</v>
      </c>
      <c r="R221" t="s">
        <v>1591</v>
      </c>
      <c r="T221" t="s">
        <v>1584</v>
      </c>
      <c r="U221" t="s">
        <v>1862</v>
      </c>
    </row>
    <row r="222" spans="1:22" hidden="1">
      <c r="A222">
        <v>12459</v>
      </c>
      <c r="B222" t="s">
        <v>1578</v>
      </c>
      <c r="D222" t="s">
        <v>136</v>
      </c>
      <c r="E222" t="s">
        <v>2131</v>
      </c>
      <c r="F222" t="s">
        <v>2132</v>
      </c>
      <c r="G222" t="s">
        <v>2133</v>
      </c>
      <c r="I222" t="b">
        <v>0</v>
      </c>
      <c r="J222">
        <v>66</v>
      </c>
      <c r="K222" t="s">
        <v>1581</v>
      </c>
      <c r="M222" t="s">
        <v>2435</v>
      </c>
      <c r="R222" t="s">
        <v>1769</v>
      </c>
      <c r="T222" t="s">
        <v>1816</v>
      </c>
      <c r="U222" t="s">
        <v>1584</v>
      </c>
    </row>
    <row r="223" spans="1:22" hidden="1">
      <c r="A223">
        <v>12668</v>
      </c>
      <c r="B223" t="s">
        <v>1578</v>
      </c>
      <c r="D223" t="s">
        <v>136</v>
      </c>
      <c r="E223" t="s">
        <v>2436</v>
      </c>
      <c r="F223" t="s">
        <v>2437</v>
      </c>
      <c r="I223" t="b">
        <v>1</v>
      </c>
      <c r="J223">
        <v>40</v>
      </c>
      <c r="K223" t="s">
        <v>1588</v>
      </c>
      <c r="M223" t="s">
        <v>2438</v>
      </c>
      <c r="R223" t="s">
        <v>1591</v>
      </c>
      <c r="S223" t="s">
        <v>1584</v>
      </c>
      <c r="U223" t="s">
        <v>1593</v>
      </c>
    </row>
    <row r="224" spans="1:22" hidden="1">
      <c r="A224">
        <v>4323</v>
      </c>
      <c r="B224" t="s">
        <v>1578</v>
      </c>
      <c r="D224" t="s">
        <v>196</v>
      </c>
      <c r="E224" t="s">
        <v>2439</v>
      </c>
      <c r="F224" t="s">
        <v>2440</v>
      </c>
      <c r="I224" t="b">
        <v>0</v>
      </c>
      <c r="J224">
        <v>40</v>
      </c>
      <c r="K224" t="s">
        <v>1581</v>
      </c>
      <c r="R224" t="s">
        <v>2441</v>
      </c>
      <c r="T224" t="s">
        <v>1583</v>
      </c>
      <c r="U224" t="s">
        <v>1636</v>
      </c>
      <c r="V224" t="s">
        <v>2442</v>
      </c>
    </row>
    <row r="225" spans="1:22" hidden="1">
      <c r="A225">
        <v>5485</v>
      </c>
      <c r="B225" t="s">
        <v>1578</v>
      </c>
      <c r="D225" t="s">
        <v>196</v>
      </c>
      <c r="E225" t="s">
        <v>2443</v>
      </c>
      <c r="F225" t="s">
        <v>2444</v>
      </c>
      <c r="I225" t="b">
        <v>0</v>
      </c>
      <c r="J225">
        <v>20</v>
      </c>
      <c r="K225" t="s">
        <v>1631</v>
      </c>
      <c r="R225" t="s">
        <v>1643</v>
      </c>
      <c r="S225" t="s">
        <v>1670</v>
      </c>
      <c r="U225" t="s">
        <v>1636</v>
      </c>
      <c r="V225" t="s">
        <v>2445</v>
      </c>
    </row>
    <row r="226" spans="1:22" hidden="1">
      <c r="A226">
        <v>5979</v>
      </c>
      <c r="B226" t="s">
        <v>1578</v>
      </c>
      <c r="D226" t="s">
        <v>196</v>
      </c>
      <c r="E226" t="s">
        <v>2446</v>
      </c>
      <c r="F226" t="s">
        <v>2447</v>
      </c>
      <c r="G226" t="s">
        <v>2448</v>
      </c>
      <c r="H226" t="s">
        <v>2449</v>
      </c>
      <c r="I226" t="b">
        <v>0</v>
      </c>
      <c r="J226">
        <v>15</v>
      </c>
      <c r="K226" t="s">
        <v>1631</v>
      </c>
      <c r="M226" t="s">
        <v>2450</v>
      </c>
      <c r="R226" t="s">
        <v>1591</v>
      </c>
      <c r="S226" t="s">
        <v>1699</v>
      </c>
      <c r="U226" t="s">
        <v>1881</v>
      </c>
      <c r="V226" t="s">
        <v>2451</v>
      </c>
    </row>
    <row r="227" spans="1:22">
      <c r="A227">
        <v>11493</v>
      </c>
      <c r="B227" t="s">
        <v>1594</v>
      </c>
      <c r="C227" t="s">
        <v>1594</v>
      </c>
      <c r="D227" t="s">
        <v>196</v>
      </c>
      <c r="E227" t="s">
        <v>2452</v>
      </c>
      <c r="F227" t="s">
        <v>2453</v>
      </c>
      <c r="G227" t="s">
        <v>2454</v>
      </c>
      <c r="I227" t="b">
        <v>0</v>
      </c>
      <c r="J227">
        <v>2</v>
      </c>
      <c r="K227" t="s">
        <v>1631</v>
      </c>
      <c r="M227" t="s">
        <v>2455</v>
      </c>
      <c r="N227" t="s">
        <v>2456</v>
      </c>
      <c r="R227" t="s">
        <v>1582</v>
      </c>
      <c r="S227" t="s">
        <v>1679</v>
      </c>
      <c r="U227" t="s">
        <v>1890</v>
      </c>
      <c r="V227" t="s">
        <v>2457</v>
      </c>
    </row>
    <row r="228" spans="1:22" hidden="1">
      <c r="A228">
        <v>12089</v>
      </c>
      <c r="B228" t="s">
        <v>1578</v>
      </c>
      <c r="D228" t="s">
        <v>196</v>
      </c>
      <c r="E228" t="s">
        <v>2458</v>
      </c>
      <c r="F228" t="s">
        <v>2459</v>
      </c>
      <c r="G228" t="s">
        <v>2460</v>
      </c>
      <c r="I228" t="b">
        <v>0</v>
      </c>
      <c r="J228">
        <v>38</v>
      </c>
      <c r="K228" t="s">
        <v>1581</v>
      </c>
      <c r="M228" t="s">
        <v>2461</v>
      </c>
      <c r="R228" t="s">
        <v>1750</v>
      </c>
      <c r="T228" t="s">
        <v>1584</v>
      </c>
      <c r="U228" t="s">
        <v>1584</v>
      </c>
      <c r="V228" t="s">
        <v>2462</v>
      </c>
    </row>
    <row r="229" spans="1:22" hidden="1">
      <c r="A229">
        <v>12154</v>
      </c>
      <c r="B229" t="s">
        <v>1578</v>
      </c>
      <c r="D229" t="s">
        <v>196</v>
      </c>
      <c r="E229" t="s">
        <v>2463</v>
      </c>
      <c r="F229" t="s">
        <v>2464</v>
      </c>
      <c r="G229" t="s">
        <v>2449</v>
      </c>
      <c r="I229" t="b">
        <v>0</v>
      </c>
      <c r="J229">
        <v>25</v>
      </c>
      <c r="K229" t="s">
        <v>1581</v>
      </c>
      <c r="M229" t="s">
        <v>2465</v>
      </c>
      <c r="R229" t="s">
        <v>1684</v>
      </c>
      <c r="T229" t="s">
        <v>1648</v>
      </c>
      <c r="U229" t="s">
        <v>1881</v>
      </c>
      <c r="V229" t="s">
        <v>2451</v>
      </c>
    </row>
    <row r="230" spans="1:22" hidden="1">
      <c r="A230">
        <v>12155</v>
      </c>
      <c r="B230" t="s">
        <v>1578</v>
      </c>
      <c r="D230" t="s">
        <v>196</v>
      </c>
      <c r="E230" t="s">
        <v>2466</v>
      </c>
      <c r="F230" t="s">
        <v>2467</v>
      </c>
      <c r="G230" t="s">
        <v>2449</v>
      </c>
      <c r="I230" t="b">
        <v>0</v>
      </c>
      <c r="J230">
        <v>33</v>
      </c>
      <c r="K230" t="s">
        <v>1581</v>
      </c>
      <c r="M230" t="s">
        <v>2468</v>
      </c>
      <c r="R230" t="s">
        <v>1591</v>
      </c>
      <c r="T230" t="s">
        <v>1584</v>
      </c>
      <c r="U230" t="s">
        <v>1703</v>
      </c>
      <c r="V230" t="s">
        <v>2469</v>
      </c>
    </row>
    <row r="231" spans="1:22" hidden="1">
      <c r="A231">
        <v>12156</v>
      </c>
      <c r="B231" t="s">
        <v>1578</v>
      </c>
      <c r="D231" t="s">
        <v>196</v>
      </c>
      <c r="E231" t="s">
        <v>1896</v>
      </c>
      <c r="F231" t="s">
        <v>2470</v>
      </c>
      <c r="G231" t="s">
        <v>2449</v>
      </c>
      <c r="I231" t="b">
        <v>0</v>
      </c>
      <c r="J231">
        <v>28</v>
      </c>
      <c r="K231" t="s">
        <v>1581</v>
      </c>
      <c r="M231" t="s">
        <v>2471</v>
      </c>
      <c r="R231" t="s">
        <v>1965</v>
      </c>
      <c r="T231" t="s">
        <v>1584</v>
      </c>
      <c r="U231" t="s">
        <v>1584</v>
      </c>
      <c r="V231" t="s">
        <v>2472</v>
      </c>
    </row>
    <row r="232" spans="1:22" hidden="1">
      <c r="A232">
        <v>12157</v>
      </c>
      <c r="B232" t="s">
        <v>1578</v>
      </c>
      <c r="D232" t="s">
        <v>196</v>
      </c>
      <c r="E232" t="s">
        <v>2473</v>
      </c>
      <c r="F232" t="s">
        <v>2474</v>
      </c>
      <c r="G232" t="s">
        <v>2449</v>
      </c>
      <c r="I232" t="b">
        <v>0</v>
      </c>
      <c r="J232">
        <v>34</v>
      </c>
      <c r="K232" t="s">
        <v>1581</v>
      </c>
      <c r="M232" t="s">
        <v>2475</v>
      </c>
      <c r="R232" t="s">
        <v>1965</v>
      </c>
      <c r="T232" t="s">
        <v>1727</v>
      </c>
      <c r="U232" t="s">
        <v>1636</v>
      </c>
      <c r="V232" t="s">
        <v>2472</v>
      </c>
    </row>
    <row r="233" spans="1:22" hidden="1">
      <c r="A233">
        <v>12456</v>
      </c>
      <c r="B233" t="s">
        <v>1578</v>
      </c>
      <c r="D233" t="s">
        <v>196</v>
      </c>
      <c r="E233" t="s">
        <v>2476</v>
      </c>
      <c r="F233" t="s">
        <v>2477</v>
      </c>
      <c r="I233" t="b">
        <v>0</v>
      </c>
      <c r="J233">
        <v>31</v>
      </c>
      <c r="K233" t="s">
        <v>1581</v>
      </c>
      <c r="R233" t="s">
        <v>1591</v>
      </c>
      <c r="T233" t="s">
        <v>2283</v>
      </c>
      <c r="U233" t="s">
        <v>2115</v>
      </c>
    </row>
    <row r="234" spans="1:22" hidden="1">
      <c r="A234">
        <v>12460</v>
      </c>
      <c r="B234" t="s">
        <v>1578</v>
      </c>
      <c r="D234" t="s">
        <v>196</v>
      </c>
      <c r="E234" t="s">
        <v>2131</v>
      </c>
      <c r="F234" t="s">
        <v>2132</v>
      </c>
      <c r="G234" t="s">
        <v>2133</v>
      </c>
      <c r="I234" t="b">
        <v>0</v>
      </c>
      <c r="J234">
        <v>26</v>
      </c>
      <c r="K234" t="s">
        <v>1581</v>
      </c>
      <c r="M234" t="s">
        <v>2478</v>
      </c>
      <c r="R234" t="s">
        <v>1769</v>
      </c>
      <c r="T234" t="s">
        <v>1816</v>
      </c>
      <c r="U234" t="s">
        <v>1584</v>
      </c>
    </row>
    <row r="235" spans="1:22" hidden="1">
      <c r="A235">
        <v>12626</v>
      </c>
      <c r="B235" t="s">
        <v>1578</v>
      </c>
      <c r="D235" t="s">
        <v>196</v>
      </c>
      <c r="E235" t="s">
        <v>2479</v>
      </c>
      <c r="F235" t="s">
        <v>2480</v>
      </c>
      <c r="I235" t="b">
        <v>0</v>
      </c>
      <c r="J235">
        <v>5</v>
      </c>
      <c r="K235" t="s">
        <v>1588</v>
      </c>
      <c r="M235" t="s">
        <v>2481</v>
      </c>
      <c r="R235" t="s">
        <v>1591</v>
      </c>
      <c r="S235" t="s">
        <v>1584</v>
      </c>
      <c r="U235" t="s">
        <v>1593</v>
      </c>
    </row>
    <row r="236" spans="1:22" hidden="1">
      <c r="A236">
        <v>12639</v>
      </c>
      <c r="B236" t="s">
        <v>1578</v>
      </c>
      <c r="D236" t="s">
        <v>196</v>
      </c>
      <c r="E236" t="s">
        <v>1617</v>
      </c>
      <c r="F236" t="s">
        <v>2482</v>
      </c>
      <c r="I236" t="b">
        <v>0</v>
      </c>
      <c r="J236">
        <v>60</v>
      </c>
      <c r="K236" t="s">
        <v>1581</v>
      </c>
      <c r="M236" t="s">
        <v>2483</v>
      </c>
      <c r="R236" t="s">
        <v>1591</v>
      </c>
      <c r="T236" t="s">
        <v>1621</v>
      </c>
      <c r="U236" t="s">
        <v>2246</v>
      </c>
    </row>
    <row r="237" spans="1:22">
      <c r="A237">
        <v>6592</v>
      </c>
      <c r="B237" t="s">
        <v>1594</v>
      </c>
      <c r="C237" t="s">
        <v>1594</v>
      </c>
      <c r="D237" t="s">
        <v>141</v>
      </c>
      <c r="E237" t="s">
        <v>2484</v>
      </c>
      <c r="F237" t="s">
        <v>2485</v>
      </c>
      <c r="G237" t="s">
        <v>2486</v>
      </c>
      <c r="I237" t="b">
        <v>0</v>
      </c>
      <c r="J237">
        <v>10</v>
      </c>
      <c r="K237" t="s">
        <v>1631</v>
      </c>
      <c r="R237" t="s">
        <v>1591</v>
      </c>
      <c r="S237" t="s">
        <v>1592</v>
      </c>
      <c r="U237" t="s">
        <v>1881</v>
      </c>
      <c r="V237" t="s">
        <v>2487</v>
      </c>
    </row>
    <row r="238" spans="1:22" hidden="1">
      <c r="A238">
        <v>11638</v>
      </c>
      <c r="B238" t="s">
        <v>1578</v>
      </c>
      <c r="C238" t="s">
        <v>1578</v>
      </c>
      <c r="D238" t="s">
        <v>141</v>
      </c>
      <c r="E238" t="s">
        <v>2488</v>
      </c>
      <c r="F238" t="s">
        <v>2489</v>
      </c>
      <c r="I238" t="b">
        <v>0</v>
      </c>
      <c r="J238">
        <v>3</v>
      </c>
      <c r="K238" t="s">
        <v>1631</v>
      </c>
      <c r="M238" t="s">
        <v>2490</v>
      </c>
      <c r="R238" t="s">
        <v>1865</v>
      </c>
      <c r="S238" t="s">
        <v>1592</v>
      </c>
      <c r="U238" t="s">
        <v>1671</v>
      </c>
    </row>
    <row r="239" spans="1:22">
      <c r="A239">
        <v>11639</v>
      </c>
      <c r="B239" t="s">
        <v>1594</v>
      </c>
      <c r="C239" t="s">
        <v>1594</v>
      </c>
      <c r="D239" t="s">
        <v>141</v>
      </c>
      <c r="E239" t="s">
        <v>766</v>
      </c>
      <c r="F239" t="s">
        <v>2491</v>
      </c>
      <c r="I239" t="b">
        <v>0</v>
      </c>
      <c r="J239">
        <v>4</v>
      </c>
      <c r="K239" t="s">
        <v>1631</v>
      </c>
      <c r="M239" t="s">
        <v>2492</v>
      </c>
      <c r="R239" t="s">
        <v>1591</v>
      </c>
      <c r="S239" t="s">
        <v>1592</v>
      </c>
      <c r="U239" t="s">
        <v>1862</v>
      </c>
    </row>
    <row r="240" spans="1:22" hidden="1">
      <c r="A240">
        <v>12042</v>
      </c>
      <c r="B240" t="s">
        <v>1578</v>
      </c>
      <c r="D240" t="s">
        <v>141</v>
      </c>
      <c r="E240" t="s">
        <v>2493</v>
      </c>
      <c r="F240" t="s">
        <v>2494</v>
      </c>
      <c r="I240" t="b">
        <v>0</v>
      </c>
      <c r="J240">
        <v>10</v>
      </c>
      <c r="K240" t="s">
        <v>1588</v>
      </c>
      <c r="M240" t="s">
        <v>2495</v>
      </c>
      <c r="R240" t="s">
        <v>1591</v>
      </c>
      <c r="S240" t="s">
        <v>1840</v>
      </c>
      <c r="U240" t="s">
        <v>1593</v>
      </c>
    </row>
    <row r="241" spans="1:22">
      <c r="A241">
        <v>12145</v>
      </c>
      <c r="B241" t="s">
        <v>1594</v>
      </c>
      <c r="C241" t="s">
        <v>1594</v>
      </c>
      <c r="D241" t="s">
        <v>141</v>
      </c>
      <c r="E241" t="s">
        <v>675</v>
      </c>
      <c r="F241" t="s">
        <v>2496</v>
      </c>
      <c r="I241" t="b">
        <v>0</v>
      </c>
      <c r="J241">
        <v>2</v>
      </c>
      <c r="K241" t="s">
        <v>1631</v>
      </c>
      <c r="M241" t="s">
        <v>2497</v>
      </c>
      <c r="R241" t="s">
        <v>2259</v>
      </c>
      <c r="S241" t="s">
        <v>1663</v>
      </c>
      <c r="U241" t="s">
        <v>1636</v>
      </c>
    </row>
    <row r="242" spans="1:22" hidden="1">
      <c r="A242">
        <v>12302</v>
      </c>
      <c r="B242" t="s">
        <v>1578</v>
      </c>
      <c r="D242" t="s">
        <v>141</v>
      </c>
      <c r="E242" t="s">
        <v>2498</v>
      </c>
      <c r="F242" t="s">
        <v>2499</v>
      </c>
      <c r="G242" t="s">
        <v>2500</v>
      </c>
      <c r="I242" t="b">
        <v>0</v>
      </c>
      <c r="J242">
        <v>54</v>
      </c>
      <c r="K242" t="s">
        <v>1581</v>
      </c>
      <c r="M242" t="s">
        <v>2501</v>
      </c>
      <c r="R242" t="s">
        <v>1591</v>
      </c>
      <c r="T242" t="s">
        <v>1584</v>
      </c>
      <c r="U242" t="s">
        <v>1622</v>
      </c>
      <c r="V242" t="s">
        <v>2502</v>
      </c>
    </row>
    <row r="243" spans="1:22" hidden="1">
      <c r="A243">
        <v>12304</v>
      </c>
      <c r="B243" t="s">
        <v>1578</v>
      </c>
      <c r="D243" t="s">
        <v>141</v>
      </c>
      <c r="E243" t="s">
        <v>2503</v>
      </c>
      <c r="F243" t="s">
        <v>2504</v>
      </c>
      <c r="G243" t="s">
        <v>2505</v>
      </c>
      <c r="I243" t="b">
        <v>0</v>
      </c>
      <c r="J243">
        <v>59</v>
      </c>
      <c r="K243" t="s">
        <v>1581</v>
      </c>
      <c r="M243" t="s">
        <v>2506</v>
      </c>
      <c r="Q243" t="s">
        <v>2507</v>
      </c>
      <c r="R243" t="s">
        <v>1591</v>
      </c>
      <c r="T243" t="s">
        <v>1584</v>
      </c>
      <c r="U243" t="s">
        <v>2508</v>
      </c>
      <c r="V243" t="s">
        <v>2509</v>
      </c>
    </row>
    <row r="244" spans="1:22" hidden="1">
      <c r="A244">
        <v>12376</v>
      </c>
      <c r="B244" t="s">
        <v>1578</v>
      </c>
      <c r="D244" t="s">
        <v>141</v>
      </c>
      <c r="E244" t="s">
        <v>1617</v>
      </c>
      <c r="F244" t="s">
        <v>2510</v>
      </c>
      <c r="G244" t="s">
        <v>2511</v>
      </c>
      <c r="I244" t="b">
        <v>0</v>
      </c>
      <c r="J244">
        <v>34</v>
      </c>
      <c r="K244" t="s">
        <v>1581</v>
      </c>
      <c r="M244" t="s">
        <v>2512</v>
      </c>
      <c r="R244" t="s">
        <v>1591</v>
      </c>
      <c r="T244" t="s">
        <v>1621</v>
      </c>
      <c r="U244" t="s">
        <v>1622</v>
      </c>
    </row>
    <row r="245" spans="1:22" hidden="1">
      <c r="A245">
        <v>12424</v>
      </c>
      <c r="B245" t="s">
        <v>1578</v>
      </c>
      <c r="D245" t="s">
        <v>141</v>
      </c>
      <c r="E245" t="s">
        <v>2513</v>
      </c>
      <c r="F245" t="s">
        <v>2514</v>
      </c>
      <c r="I245" t="b">
        <v>0</v>
      </c>
      <c r="J245">
        <v>8</v>
      </c>
      <c r="K245" t="s">
        <v>1588</v>
      </c>
      <c r="M245" t="s">
        <v>2515</v>
      </c>
      <c r="R245" t="s">
        <v>1591</v>
      </c>
      <c r="S245" t="s">
        <v>1584</v>
      </c>
      <c r="U245" t="s">
        <v>1593</v>
      </c>
    </row>
    <row r="246" spans="1:22" hidden="1">
      <c r="A246">
        <v>12455</v>
      </c>
      <c r="B246" t="s">
        <v>1578</v>
      </c>
      <c r="D246" t="s">
        <v>141</v>
      </c>
      <c r="E246" t="s">
        <v>2476</v>
      </c>
      <c r="F246" t="s">
        <v>2477</v>
      </c>
      <c r="I246" t="b">
        <v>0</v>
      </c>
      <c r="J246">
        <v>38</v>
      </c>
      <c r="K246" t="s">
        <v>1581</v>
      </c>
      <c r="R246" t="s">
        <v>1591</v>
      </c>
      <c r="T246" t="s">
        <v>2283</v>
      </c>
      <c r="U246" t="s">
        <v>2115</v>
      </c>
    </row>
    <row r="247" spans="1:22" hidden="1">
      <c r="A247">
        <v>5124</v>
      </c>
      <c r="B247" t="s">
        <v>1578</v>
      </c>
      <c r="D247" t="s">
        <v>147</v>
      </c>
      <c r="E247" t="s">
        <v>2516</v>
      </c>
      <c r="F247" t="s">
        <v>2517</v>
      </c>
      <c r="I247" t="b">
        <v>0</v>
      </c>
      <c r="J247">
        <v>66</v>
      </c>
      <c r="K247" t="s">
        <v>1581</v>
      </c>
      <c r="R247" t="s">
        <v>1591</v>
      </c>
      <c r="T247" t="s">
        <v>1584</v>
      </c>
      <c r="U247" t="s">
        <v>1671</v>
      </c>
      <c r="V247" t="s">
        <v>2518</v>
      </c>
    </row>
    <row r="248" spans="1:22" hidden="1">
      <c r="A248">
        <v>8385</v>
      </c>
      <c r="B248" t="s">
        <v>1578</v>
      </c>
      <c r="D248" t="s">
        <v>147</v>
      </c>
      <c r="E248" t="s">
        <v>2519</v>
      </c>
      <c r="F248" t="s">
        <v>2520</v>
      </c>
      <c r="G248" t="s">
        <v>2521</v>
      </c>
      <c r="I248" t="b">
        <v>0</v>
      </c>
      <c r="J248">
        <v>5</v>
      </c>
      <c r="K248" t="s">
        <v>1631</v>
      </c>
      <c r="R248" t="s">
        <v>1591</v>
      </c>
      <c r="S248" t="s">
        <v>1923</v>
      </c>
      <c r="U248" t="s">
        <v>1797</v>
      </c>
      <c r="V248" t="s">
        <v>2518</v>
      </c>
    </row>
    <row r="249" spans="1:22" hidden="1">
      <c r="A249">
        <v>10192</v>
      </c>
      <c r="B249" t="s">
        <v>1578</v>
      </c>
      <c r="D249" t="s">
        <v>147</v>
      </c>
      <c r="E249" t="s">
        <v>2522</v>
      </c>
      <c r="F249" t="s">
        <v>2523</v>
      </c>
      <c r="G249" t="s">
        <v>2524</v>
      </c>
      <c r="H249" t="s">
        <v>2525</v>
      </c>
      <c r="I249" t="b">
        <v>0</v>
      </c>
      <c r="J249">
        <v>63</v>
      </c>
      <c r="K249" t="s">
        <v>1581</v>
      </c>
      <c r="R249" t="s">
        <v>1865</v>
      </c>
      <c r="T249" t="s">
        <v>1584</v>
      </c>
      <c r="U249" t="s">
        <v>1622</v>
      </c>
      <c r="V249" t="s">
        <v>2526</v>
      </c>
    </row>
    <row r="250" spans="1:22" hidden="1">
      <c r="A250">
        <v>10193</v>
      </c>
      <c r="B250" t="s">
        <v>1578</v>
      </c>
      <c r="D250" t="s">
        <v>147</v>
      </c>
      <c r="E250" t="s">
        <v>2527</v>
      </c>
      <c r="F250" t="s">
        <v>2528</v>
      </c>
      <c r="G250" t="s">
        <v>2524</v>
      </c>
      <c r="I250" t="b">
        <v>0</v>
      </c>
      <c r="J250">
        <v>55</v>
      </c>
      <c r="K250" t="s">
        <v>1581</v>
      </c>
      <c r="R250" t="s">
        <v>1591</v>
      </c>
      <c r="T250" t="s">
        <v>1621</v>
      </c>
      <c r="U250" t="s">
        <v>1622</v>
      </c>
      <c r="V250" t="s">
        <v>2518</v>
      </c>
    </row>
    <row r="251" spans="1:22" hidden="1">
      <c r="A251">
        <v>10194</v>
      </c>
      <c r="B251" t="s">
        <v>1578</v>
      </c>
      <c r="D251" t="s">
        <v>147</v>
      </c>
      <c r="E251" t="s">
        <v>2529</v>
      </c>
      <c r="F251" t="s">
        <v>2530</v>
      </c>
      <c r="G251" t="s">
        <v>2524</v>
      </c>
      <c r="I251" t="b">
        <v>0</v>
      </c>
      <c r="J251">
        <v>60</v>
      </c>
      <c r="K251" t="s">
        <v>1581</v>
      </c>
      <c r="R251" t="s">
        <v>1591</v>
      </c>
      <c r="T251" t="s">
        <v>1584</v>
      </c>
      <c r="U251" t="s">
        <v>2531</v>
      </c>
      <c r="V251" t="s">
        <v>2518</v>
      </c>
    </row>
    <row r="252" spans="1:22" hidden="1">
      <c r="A252">
        <v>11814</v>
      </c>
      <c r="B252" t="s">
        <v>1578</v>
      </c>
      <c r="D252" t="s">
        <v>147</v>
      </c>
      <c r="E252" t="s">
        <v>2532</v>
      </c>
      <c r="F252" t="s">
        <v>2533</v>
      </c>
      <c r="I252" t="b">
        <v>0</v>
      </c>
      <c r="J252">
        <v>42</v>
      </c>
      <c r="K252" t="s">
        <v>1588</v>
      </c>
      <c r="M252" t="s">
        <v>2534</v>
      </c>
      <c r="R252" t="s">
        <v>1591</v>
      </c>
      <c r="S252" t="s">
        <v>1592</v>
      </c>
      <c r="U252" t="s">
        <v>1593</v>
      </c>
    </row>
    <row r="253" spans="1:22">
      <c r="A253">
        <v>11923</v>
      </c>
      <c r="B253" t="s">
        <v>1594</v>
      </c>
      <c r="C253" t="s">
        <v>1594</v>
      </c>
      <c r="D253" t="s">
        <v>147</v>
      </c>
      <c r="E253" t="s">
        <v>1228</v>
      </c>
      <c r="F253" t="s">
        <v>2535</v>
      </c>
      <c r="I253" t="b">
        <v>0</v>
      </c>
      <c r="J253">
        <v>44</v>
      </c>
      <c r="K253" t="s">
        <v>1588</v>
      </c>
      <c r="M253" t="s">
        <v>2536</v>
      </c>
      <c r="R253" t="s">
        <v>1591</v>
      </c>
      <c r="S253" t="s">
        <v>2537</v>
      </c>
      <c r="U253" t="s">
        <v>1622</v>
      </c>
    </row>
    <row r="254" spans="1:22" hidden="1">
      <c r="A254">
        <v>11927</v>
      </c>
      <c r="B254" t="s">
        <v>1578</v>
      </c>
      <c r="D254" t="s">
        <v>147</v>
      </c>
      <c r="E254" t="s">
        <v>2538</v>
      </c>
      <c r="F254" t="s">
        <v>2539</v>
      </c>
      <c r="G254" t="s">
        <v>2540</v>
      </c>
      <c r="I254" t="b">
        <v>0</v>
      </c>
      <c r="J254">
        <v>57</v>
      </c>
      <c r="K254" t="s">
        <v>1581</v>
      </c>
      <c r="M254" t="s">
        <v>2541</v>
      </c>
      <c r="R254" t="s">
        <v>1591</v>
      </c>
      <c r="T254" t="s">
        <v>1584</v>
      </c>
      <c r="U254" t="s">
        <v>1874</v>
      </c>
      <c r="V254" t="s">
        <v>2542</v>
      </c>
    </row>
    <row r="255" spans="1:22">
      <c r="A255">
        <v>12071</v>
      </c>
      <c r="B255" t="s">
        <v>1594</v>
      </c>
      <c r="C255" t="s">
        <v>1594</v>
      </c>
      <c r="D255" t="s">
        <v>147</v>
      </c>
      <c r="E255" t="s">
        <v>2543</v>
      </c>
      <c r="F255" t="s">
        <v>2544</v>
      </c>
      <c r="I255" t="b">
        <v>0</v>
      </c>
      <c r="J255">
        <v>45</v>
      </c>
      <c r="K255" t="s">
        <v>1588</v>
      </c>
      <c r="M255" t="s">
        <v>2545</v>
      </c>
      <c r="N255" t="s">
        <v>2546</v>
      </c>
      <c r="R255" t="s">
        <v>1591</v>
      </c>
      <c r="S255" t="s">
        <v>1584</v>
      </c>
      <c r="U255" t="s">
        <v>1622</v>
      </c>
    </row>
    <row r="256" spans="1:22" hidden="1">
      <c r="A256">
        <v>12247</v>
      </c>
      <c r="B256" t="s">
        <v>1578</v>
      </c>
      <c r="D256" t="s">
        <v>147</v>
      </c>
      <c r="E256" t="s">
        <v>2547</v>
      </c>
      <c r="F256" t="s">
        <v>2548</v>
      </c>
      <c r="I256" t="b">
        <v>0</v>
      </c>
      <c r="J256">
        <v>38</v>
      </c>
      <c r="K256" t="s">
        <v>1588</v>
      </c>
      <c r="M256" t="s">
        <v>2549</v>
      </c>
      <c r="R256" t="s">
        <v>1591</v>
      </c>
      <c r="S256" t="s">
        <v>1592</v>
      </c>
      <c r="U256" t="s">
        <v>1829</v>
      </c>
    </row>
    <row r="257" spans="1:22" hidden="1">
      <c r="A257">
        <v>12404</v>
      </c>
      <c r="B257" t="s">
        <v>1578</v>
      </c>
      <c r="D257" t="s">
        <v>147</v>
      </c>
      <c r="E257" t="s">
        <v>2550</v>
      </c>
      <c r="F257" t="s">
        <v>2551</v>
      </c>
      <c r="G257" t="s">
        <v>2552</v>
      </c>
      <c r="I257" t="b">
        <v>0</v>
      </c>
      <c r="J257">
        <v>49</v>
      </c>
      <c r="K257" t="s">
        <v>1581</v>
      </c>
      <c r="M257" t="s">
        <v>2553</v>
      </c>
      <c r="R257" t="s">
        <v>1591</v>
      </c>
      <c r="T257" t="s">
        <v>1727</v>
      </c>
      <c r="U257" t="s">
        <v>1612</v>
      </c>
      <c r="V257" t="s">
        <v>2554</v>
      </c>
    </row>
    <row r="258" spans="1:22">
      <c r="A258">
        <v>5182</v>
      </c>
      <c r="B258" t="s">
        <v>1594</v>
      </c>
      <c r="C258" t="s">
        <v>1594</v>
      </c>
      <c r="D258" t="s">
        <v>151</v>
      </c>
      <c r="E258" t="s">
        <v>668</v>
      </c>
      <c r="F258" t="s">
        <v>2555</v>
      </c>
      <c r="G258" t="s">
        <v>2556</v>
      </c>
      <c r="I258" t="b">
        <v>0</v>
      </c>
      <c r="J258">
        <v>20</v>
      </c>
      <c r="K258" t="s">
        <v>1631</v>
      </c>
      <c r="R258" t="s">
        <v>1591</v>
      </c>
      <c r="S258" t="s">
        <v>1679</v>
      </c>
      <c r="U258" t="s">
        <v>1598</v>
      </c>
      <c r="V258" t="s">
        <v>2557</v>
      </c>
    </row>
    <row r="259" spans="1:22" hidden="1">
      <c r="A259">
        <v>5183</v>
      </c>
      <c r="B259" t="s">
        <v>1578</v>
      </c>
      <c r="D259" t="s">
        <v>151</v>
      </c>
      <c r="E259" t="s">
        <v>1773</v>
      </c>
      <c r="F259" t="s">
        <v>2558</v>
      </c>
      <c r="G259" t="s">
        <v>2559</v>
      </c>
      <c r="H259" t="s">
        <v>2560</v>
      </c>
      <c r="I259" t="b">
        <v>0</v>
      </c>
      <c r="J259">
        <v>45</v>
      </c>
      <c r="K259" t="s">
        <v>1631</v>
      </c>
      <c r="M259" t="s">
        <v>2561</v>
      </c>
      <c r="N259" t="s">
        <v>2562</v>
      </c>
      <c r="R259" t="s">
        <v>2227</v>
      </c>
      <c r="S259" t="s">
        <v>1670</v>
      </c>
      <c r="U259" t="s">
        <v>1671</v>
      </c>
      <c r="V259" t="s">
        <v>2563</v>
      </c>
    </row>
    <row r="260" spans="1:22" hidden="1">
      <c r="A260">
        <v>9372</v>
      </c>
      <c r="B260" t="s">
        <v>1578</v>
      </c>
      <c r="D260" t="s">
        <v>151</v>
      </c>
      <c r="E260" t="s">
        <v>2564</v>
      </c>
      <c r="F260" t="s">
        <v>2565</v>
      </c>
      <c r="I260" t="b">
        <v>0</v>
      </c>
      <c r="J260">
        <v>55</v>
      </c>
      <c r="K260" t="s">
        <v>1588</v>
      </c>
      <c r="M260" t="s">
        <v>2566</v>
      </c>
      <c r="R260" t="s">
        <v>1591</v>
      </c>
      <c r="S260" t="s">
        <v>1584</v>
      </c>
      <c r="U260" t="s">
        <v>1829</v>
      </c>
    </row>
    <row r="261" spans="1:22" hidden="1">
      <c r="A261">
        <v>10253</v>
      </c>
      <c r="B261" t="s">
        <v>1578</v>
      </c>
      <c r="D261" t="s">
        <v>151</v>
      </c>
      <c r="E261" t="s">
        <v>2567</v>
      </c>
      <c r="F261" t="s">
        <v>2568</v>
      </c>
      <c r="G261" t="s">
        <v>2245</v>
      </c>
      <c r="I261" t="b">
        <v>0</v>
      </c>
      <c r="J261">
        <v>13</v>
      </c>
      <c r="K261" t="s">
        <v>1631</v>
      </c>
      <c r="R261" t="s">
        <v>2569</v>
      </c>
      <c r="S261" t="s">
        <v>1679</v>
      </c>
      <c r="U261" t="s">
        <v>1771</v>
      </c>
      <c r="V261" t="s">
        <v>2557</v>
      </c>
    </row>
    <row r="262" spans="1:22" hidden="1">
      <c r="A262">
        <v>11602</v>
      </c>
      <c r="B262" t="s">
        <v>1578</v>
      </c>
      <c r="D262" t="s">
        <v>151</v>
      </c>
      <c r="E262" t="s">
        <v>2570</v>
      </c>
      <c r="F262" t="s">
        <v>2571</v>
      </c>
      <c r="G262" t="s">
        <v>2560</v>
      </c>
      <c r="I262" t="b">
        <v>0</v>
      </c>
      <c r="J262">
        <v>65</v>
      </c>
      <c r="K262" t="s">
        <v>1581</v>
      </c>
      <c r="M262" t="s">
        <v>2572</v>
      </c>
      <c r="R262" t="s">
        <v>1865</v>
      </c>
      <c r="T262" t="s">
        <v>1627</v>
      </c>
      <c r="U262" t="s">
        <v>1881</v>
      </c>
      <c r="V262" t="s">
        <v>2573</v>
      </c>
    </row>
    <row r="263" spans="1:22" hidden="1">
      <c r="A263">
        <v>12410</v>
      </c>
      <c r="B263" t="s">
        <v>1578</v>
      </c>
      <c r="D263" t="s">
        <v>151</v>
      </c>
      <c r="E263" t="s">
        <v>2574</v>
      </c>
      <c r="F263" t="s">
        <v>2575</v>
      </c>
      <c r="I263" t="b">
        <v>0</v>
      </c>
      <c r="J263">
        <v>54</v>
      </c>
      <c r="K263" t="s">
        <v>1588</v>
      </c>
      <c r="M263" t="s">
        <v>2576</v>
      </c>
      <c r="N263" t="s">
        <v>1759</v>
      </c>
      <c r="R263" t="s">
        <v>1591</v>
      </c>
      <c r="S263" t="s">
        <v>1592</v>
      </c>
      <c r="U263" t="s">
        <v>1593</v>
      </c>
    </row>
    <row r="264" spans="1:22" hidden="1">
      <c r="A264">
        <v>6078</v>
      </c>
      <c r="B264" t="s">
        <v>1578</v>
      </c>
      <c r="D264" t="s">
        <v>154</v>
      </c>
      <c r="E264" t="s">
        <v>2577</v>
      </c>
      <c r="F264" t="s">
        <v>2578</v>
      </c>
      <c r="G264" t="s">
        <v>2579</v>
      </c>
      <c r="H264" t="s">
        <v>2580</v>
      </c>
      <c r="I264" t="b">
        <v>0</v>
      </c>
      <c r="J264">
        <v>50</v>
      </c>
      <c r="K264" t="s">
        <v>1581</v>
      </c>
      <c r="R264" t="s">
        <v>1684</v>
      </c>
      <c r="T264" t="s">
        <v>1584</v>
      </c>
      <c r="U264" t="s">
        <v>1584</v>
      </c>
      <c r="V264" t="s">
        <v>2581</v>
      </c>
    </row>
    <row r="265" spans="1:22" hidden="1">
      <c r="A265">
        <v>6416</v>
      </c>
      <c r="B265" t="s">
        <v>1578</v>
      </c>
      <c r="D265" t="s">
        <v>154</v>
      </c>
      <c r="E265" t="s">
        <v>2582</v>
      </c>
      <c r="F265" t="s">
        <v>2583</v>
      </c>
      <c r="G265" t="s">
        <v>2584</v>
      </c>
      <c r="I265" t="b">
        <v>0</v>
      </c>
      <c r="J265">
        <v>65</v>
      </c>
      <c r="K265" t="s">
        <v>1581</v>
      </c>
      <c r="M265" t="s">
        <v>2585</v>
      </c>
      <c r="R265" t="s">
        <v>1684</v>
      </c>
      <c r="T265" t="s">
        <v>1727</v>
      </c>
      <c r="U265" t="s">
        <v>1584</v>
      </c>
    </row>
    <row r="266" spans="1:22" hidden="1">
      <c r="A266">
        <v>6566</v>
      </c>
      <c r="B266" t="s">
        <v>1578</v>
      </c>
      <c r="D266" t="s">
        <v>154</v>
      </c>
      <c r="E266" t="s">
        <v>2586</v>
      </c>
      <c r="F266" t="s">
        <v>2587</v>
      </c>
      <c r="G266" t="s">
        <v>2588</v>
      </c>
      <c r="H266" t="s">
        <v>2589</v>
      </c>
      <c r="I266" t="b">
        <v>0</v>
      </c>
      <c r="J266">
        <v>30</v>
      </c>
      <c r="K266" t="s">
        <v>1581</v>
      </c>
      <c r="R266" t="s">
        <v>1591</v>
      </c>
      <c r="T266" t="s">
        <v>1584</v>
      </c>
      <c r="U266" t="s">
        <v>1584</v>
      </c>
      <c r="V266" t="s">
        <v>2581</v>
      </c>
    </row>
    <row r="267" spans="1:22" hidden="1">
      <c r="A267">
        <v>6567</v>
      </c>
      <c r="B267" t="s">
        <v>1578</v>
      </c>
      <c r="D267" t="s">
        <v>154</v>
      </c>
      <c r="E267" t="s">
        <v>2590</v>
      </c>
      <c r="F267" t="s">
        <v>2591</v>
      </c>
      <c r="G267" t="s">
        <v>2588</v>
      </c>
      <c r="H267" t="s">
        <v>2592</v>
      </c>
      <c r="I267" t="b">
        <v>0</v>
      </c>
      <c r="J267">
        <v>60</v>
      </c>
      <c r="K267" t="s">
        <v>1581</v>
      </c>
      <c r="M267" t="s">
        <v>2593</v>
      </c>
      <c r="R267" t="s">
        <v>1822</v>
      </c>
      <c r="T267" t="s">
        <v>1583</v>
      </c>
      <c r="U267" t="s">
        <v>1612</v>
      </c>
      <c r="V267" t="s">
        <v>2594</v>
      </c>
    </row>
    <row r="268" spans="1:22" hidden="1">
      <c r="A268">
        <v>8482</v>
      </c>
      <c r="B268" t="s">
        <v>1578</v>
      </c>
      <c r="D268" t="s">
        <v>154</v>
      </c>
      <c r="E268" t="s">
        <v>2595</v>
      </c>
      <c r="F268" t="s">
        <v>2596</v>
      </c>
      <c r="G268" t="s">
        <v>2597</v>
      </c>
      <c r="I268" t="b">
        <v>0</v>
      </c>
      <c r="J268">
        <v>35</v>
      </c>
      <c r="K268" t="s">
        <v>1581</v>
      </c>
      <c r="M268" t="s">
        <v>2598</v>
      </c>
      <c r="R268" t="s">
        <v>1591</v>
      </c>
      <c r="T268" t="s">
        <v>1584</v>
      </c>
      <c r="U268" t="s">
        <v>1890</v>
      </c>
      <c r="V268" t="s">
        <v>2599</v>
      </c>
    </row>
    <row r="269" spans="1:22">
      <c r="A269">
        <v>9404</v>
      </c>
      <c r="B269" t="s">
        <v>1594</v>
      </c>
      <c r="C269" t="s">
        <v>1594</v>
      </c>
      <c r="D269" t="s">
        <v>154</v>
      </c>
      <c r="E269" t="s">
        <v>1194</v>
      </c>
      <c r="F269" t="s">
        <v>2600</v>
      </c>
      <c r="I269" t="b">
        <v>0</v>
      </c>
      <c r="J269">
        <v>15</v>
      </c>
      <c r="K269" t="s">
        <v>1588</v>
      </c>
      <c r="M269" t="s">
        <v>2601</v>
      </c>
      <c r="R269" t="s">
        <v>1591</v>
      </c>
      <c r="S269" t="s">
        <v>1584</v>
      </c>
      <c r="U269" t="s">
        <v>1746</v>
      </c>
    </row>
    <row r="270" spans="1:22" hidden="1">
      <c r="A270">
        <v>10553</v>
      </c>
      <c r="B270" t="s">
        <v>1578</v>
      </c>
      <c r="D270" t="s">
        <v>154</v>
      </c>
      <c r="E270" t="s">
        <v>1617</v>
      </c>
      <c r="F270" t="s">
        <v>2602</v>
      </c>
      <c r="I270" t="b">
        <v>0</v>
      </c>
      <c r="J270">
        <v>28</v>
      </c>
      <c r="K270" t="s">
        <v>1581</v>
      </c>
      <c r="R270" t="s">
        <v>1591</v>
      </c>
      <c r="T270" t="s">
        <v>1621</v>
      </c>
      <c r="U270" t="s">
        <v>1622</v>
      </c>
      <c r="V270" t="s">
        <v>2581</v>
      </c>
    </row>
    <row r="271" spans="1:22" hidden="1">
      <c r="A271">
        <v>12227</v>
      </c>
      <c r="B271" t="s">
        <v>1578</v>
      </c>
      <c r="D271" t="s">
        <v>154</v>
      </c>
      <c r="E271" t="s">
        <v>2235</v>
      </c>
      <c r="F271" t="s">
        <v>2603</v>
      </c>
      <c r="G271" t="s">
        <v>2604</v>
      </c>
      <c r="I271" t="b">
        <v>0</v>
      </c>
      <c r="J271">
        <v>23</v>
      </c>
      <c r="K271" t="s">
        <v>1581</v>
      </c>
      <c r="M271" t="s">
        <v>2605</v>
      </c>
      <c r="R271" t="s">
        <v>1643</v>
      </c>
      <c r="T271" t="s">
        <v>1627</v>
      </c>
      <c r="U271" t="s">
        <v>1671</v>
      </c>
      <c r="V271" t="s">
        <v>2606</v>
      </c>
    </row>
    <row r="272" spans="1:22">
      <c r="A272">
        <v>12382</v>
      </c>
      <c r="B272" t="s">
        <v>1594</v>
      </c>
      <c r="C272" t="s">
        <v>1594</v>
      </c>
      <c r="D272" t="s">
        <v>154</v>
      </c>
      <c r="E272" t="s">
        <v>2607</v>
      </c>
      <c r="F272" t="s">
        <v>2608</v>
      </c>
      <c r="H272" t="s">
        <v>2609</v>
      </c>
      <c r="I272" t="b">
        <v>0</v>
      </c>
      <c r="J272">
        <v>2</v>
      </c>
      <c r="K272" t="s">
        <v>1588</v>
      </c>
      <c r="M272" t="s">
        <v>2610</v>
      </c>
      <c r="R272" t="s">
        <v>1591</v>
      </c>
      <c r="S272" t="s">
        <v>2611</v>
      </c>
      <c r="U272" t="s">
        <v>1598</v>
      </c>
      <c r="V272" t="s">
        <v>2612</v>
      </c>
    </row>
    <row r="273" spans="1:22">
      <c r="A273">
        <v>12422</v>
      </c>
      <c r="B273" t="s">
        <v>1594</v>
      </c>
      <c r="C273" t="s">
        <v>1594</v>
      </c>
      <c r="D273" t="s">
        <v>154</v>
      </c>
      <c r="E273" t="s">
        <v>2613</v>
      </c>
      <c r="F273" t="s">
        <v>2614</v>
      </c>
      <c r="G273" t="s">
        <v>2615</v>
      </c>
      <c r="H273" t="s">
        <v>2592</v>
      </c>
      <c r="I273" t="b">
        <v>0</v>
      </c>
      <c r="J273">
        <v>10</v>
      </c>
      <c r="K273" t="s">
        <v>1581</v>
      </c>
      <c r="M273" t="s">
        <v>2616</v>
      </c>
      <c r="R273" t="s">
        <v>1591</v>
      </c>
      <c r="T273" t="s">
        <v>1584</v>
      </c>
      <c r="U273" t="s">
        <v>1622</v>
      </c>
      <c r="V273" t="s">
        <v>2606</v>
      </c>
    </row>
    <row r="274" spans="1:22" hidden="1">
      <c r="A274">
        <v>12423</v>
      </c>
      <c r="B274" t="s">
        <v>1578</v>
      </c>
      <c r="D274" t="s">
        <v>154</v>
      </c>
      <c r="E274" t="s">
        <v>2617</v>
      </c>
      <c r="F274" t="s">
        <v>2618</v>
      </c>
      <c r="I274" t="b">
        <v>0</v>
      </c>
      <c r="J274">
        <v>11</v>
      </c>
      <c r="K274" t="s">
        <v>1581</v>
      </c>
      <c r="M274" t="s">
        <v>2619</v>
      </c>
      <c r="R274" t="s">
        <v>1591</v>
      </c>
      <c r="T274" t="s">
        <v>1727</v>
      </c>
      <c r="U274" t="s">
        <v>1612</v>
      </c>
      <c r="V274" t="s">
        <v>2620</v>
      </c>
    </row>
    <row r="275" spans="1:22" hidden="1">
      <c r="A275">
        <v>12461</v>
      </c>
      <c r="B275" t="s">
        <v>1578</v>
      </c>
      <c r="D275" t="s">
        <v>154</v>
      </c>
      <c r="E275" t="s">
        <v>2131</v>
      </c>
      <c r="F275" t="s">
        <v>2132</v>
      </c>
      <c r="G275" t="s">
        <v>2133</v>
      </c>
      <c r="I275" t="b">
        <v>0</v>
      </c>
      <c r="J275">
        <v>8</v>
      </c>
      <c r="K275" t="s">
        <v>1581</v>
      </c>
      <c r="M275" t="s">
        <v>2621</v>
      </c>
      <c r="R275" t="s">
        <v>1769</v>
      </c>
      <c r="T275" t="s">
        <v>1816</v>
      </c>
      <c r="U275" t="s">
        <v>1584</v>
      </c>
    </row>
    <row r="276" spans="1:22">
      <c r="A276">
        <v>12621</v>
      </c>
      <c r="B276" t="s">
        <v>1594</v>
      </c>
      <c r="C276" t="s">
        <v>1594</v>
      </c>
      <c r="D276" t="s">
        <v>154</v>
      </c>
      <c r="E276" t="s">
        <v>905</v>
      </c>
      <c r="F276" t="s">
        <v>2622</v>
      </c>
      <c r="G276" t="s">
        <v>2623</v>
      </c>
      <c r="I276" t="b">
        <v>0</v>
      </c>
      <c r="J276">
        <v>10</v>
      </c>
      <c r="K276" t="s">
        <v>1631</v>
      </c>
      <c r="M276" t="s">
        <v>2624</v>
      </c>
      <c r="R276" t="s">
        <v>1591</v>
      </c>
      <c r="S276" t="s">
        <v>1923</v>
      </c>
      <c r="U276" t="s">
        <v>2143</v>
      </c>
      <c r="V276" t="s">
        <v>2625</v>
      </c>
    </row>
    <row r="277" spans="1:22" hidden="1">
      <c r="A277">
        <v>4413</v>
      </c>
      <c r="B277" t="s">
        <v>1578</v>
      </c>
      <c r="D277" t="s">
        <v>160</v>
      </c>
      <c r="E277" t="s">
        <v>2439</v>
      </c>
      <c r="F277" t="s">
        <v>2626</v>
      </c>
      <c r="I277" t="b">
        <v>0</v>
      </c>
      <c r="J277">
        <v>100</v>
      </c>
      <c r="K277" t="s">
        <v>1581</v>
      </c>
      <c r="R277" t="s">
        <v>1643</v>
      </c>
      <c r="T277" t="s">
        <v>1583</v>
      </c>
      <c r="U277" t="s">
        <v>1612</v>
      </c>
      <c r="V277" t="s">
        <v>2627</v>
      </c>
    </row>
    <row r="278" spans="1:22" hidden="1">
      <c r="A278">
        <v>5236</v>
      </c>
      <c r="B278" t="s">
        <v>1578</v>
      </c>
      <c r="D278" t="s">
        <v>160</v>
      </c>
      <c r="E278" t="s">
        <v>2628</v>
      </c>
      <c r="F278" t="s">
        <v>2629</v>
      </c>
      <c r="H278" t="s">
        <v>2630</v>
      </c>
      <c r="I278" t="b">
        <v>0</v>
      </c>
      <c r="J278">
        <v>63</v>
      </c>
      <c r="K278" t="s">
        <v>1581</v>
      </c>
      <c r="M278" t="s">
        <v>2631</v>
      </c>
      <c r="R278" t="s">
        <v>2632</v>
      </c>
      <c r="T278" t="s">
        <v>1584</v>
      </c>
      <c r="U278" t="s">
        <v>1881</v>
      </c>
      <c r="V278" t="s">
        <v>2633</v>
      </c>
    </row>
    <row r="279" spans="1:22" hidden="1">
      <c r="A279">
        <v>5574</v>
      </c>
      <c r="B279" t="s">
        <v>1578</v>
      </c>
      <c r="D279" t="s">
        <v>160</v>
      </c>
      <c r="E279" t="s">
        <v>2634</v>
      </c>
      <c r="F279" t="s">
        <v>2635</v>
      </c>
      <c r="I279" t="b">
        <v>0</v>
      </c>
      <c r="J279">
        <v>105</v>
      </c>
      <c r="K279" t="s">
        <v>1581</v>
      </c>
      <c r="R279" t="s">
        <v>2403</v>
      </c>
      <c r="T279" t="s">
        <v>1648</v>
      </c>
      <c r="U279" t="s">
        <v>1649</v>
      </c>
      <c r="V279" t="s">
        <v>2627</v>
      </c>
    </row>
    <row r="280" spans="1:22" hidden="1">
      <c r="A280">
        <v>6226</v>
      </c>
      <c r="B280" t="s">
        <v>1578</v>
      </c>
      <c r="D280" t="s">
        <v>160</v>
      </c>
      <c r="E280" t="s">
        <v>2636</v>
      </c>
      <c r="F280" t="s">
        <v>2637</v>
      </c>
      <c r="H280" t="s">
        <v>2638</v>
      </c>
      <c r="I280" t="b">
        <v>0</v>
      </c>
      <c r="J280">
        <v>11</v>
      </c>
      <c r="K280" t="s">
        <v>1631</v>
      </c>
      <c r="R280" t="s">
        <v>1643</v>
      </c>
      <c r="S280" t="s">
        <v>1679</v>
      </c>
      <c r="U280" t="s">
        <v>2639</v>
      </c>
    </row>
    <row r="281" spans="1:22" hidden="1">
      <c r="A281">
        <v>11480</v>
      </c>
      <c r="B281" t="s">
        <v>1578</v>
      </c>
      <c r="D281" t="s">
        <v>160</v>
      </c>
      <c r="E281" t="s">
        <v>2640</v>
      </c>
      <c r="F281" t="s">
        <v>2641</v>
      </c>
      <c r="G281" t="s">
        <v>2642</v>
      </c>
      <c r="H281" t="s">
        <v>2643</v>
      </c>
      <c r="I281" t="b">
        <v>0</v>
      </c>
      <c r="J281">
        <v>97</v>
      </c>
      <c r="K281" t="s">
        <v>1581</v>
      </c>
      <c r="M281" t="s">
        <v>2644</v>
      </c>
      <c r="R281" t="s">
        <v>2441</v>
      </c>
      <c r="T281" t="s">
        <v>1627</v>
      </c>
      <c r="U281" t="s">
        <v>2645</v>
      </c>
      <c r="V281" t="s">
        <v>2646</v>
      </c>
    </row>
    <row r="282" spans="1:22" hidden="1">
      <c r="A282">
        <v>11976</v>
      </c>
      <c r="B282" t="s">
        <v>1578</v>
      </c>
      <c r="D282" t="s">
        <v>160</v>
      </c>
      <c r="E282" t="s">
        <v>2647</v>
      </c>
      <c r="F282" t="s">
        <v>2648</v>
      </c>
      <c r="G282" t="s">
        <v>2649</v>
      </c>
      <c r="I282" t="b">
        <v>0</v>
      </c>
      <c r="J282">
        <v>110</v>
      </c>
      <c r="K282" t="s">
        <v>1581</v>
      </c>
      <c r="M282" t="s">
        <v>2650</v>
      </c>
      <c r="R282" t="s">
        <v>1591</v>
      </c>
      <c r="T282" t="s">
        <v>1584</v>
      </c>
      <c r="U282" t="s">
        <v>1622</v>
      </c>
      <c r="V282" t="s">
        <v>2633</v>
      </c>
    </row>
    <row r="283" spans="1:22">
      <c r="A283">
        <v>12125</v>
      </c>
      <c r="B283" t="s">
        <v>1594</v>
      </c>
      <c r="C283" t="s">
        <v>1594</v>
      </c>
      <c r="D283" t="s">
        <v>160</v>
      </c>
      <c r="E283" t="s">
        <v>340</v>
      </c>
      <c r="F283" t="s">
        <v>2651</v>
      </c>
      <c r="I283" t="b">
        <v>0</v>
      </c>
      <c r="J283">
        <v>5</v>
      </c>
      <c r="K283" t="s">
        <v>1631</v>
      </c>
      <c r="M283" t="s">
        <v>2652</v>
      </c>
      <c r="R283" t="s">
        <v>2653</v>
      </c>
      <c r="S283" t="s">
        <v>1663</v>
      </c>
      <c r="U283" t="s">
        <v>1636</v>
      </c>
    </row>
    <row r="284" spans="1:22" hidden="1">
      <c r="A284">
        <v>12213</v>
      </c>
      <c r="B284" t="s">
        <v>1578</v>
      </c>
      <c r="D284" t="s">
        <v>160</v>
      </c>
      <c r="E284" t="s">
        <v>1623</v>
      </c>
      <c r="F284" t="s">
        <v>2654</v>
      </c>
      <c r="G284" t="s">
        <v>2643</v>
      </c>
      <c r="I284" t="b">
        <v>0</v>
      </c>
      <c r="J284">
        <v>56</v>
      </c>
      <c r="K284" t="s">
        <v>1581</v>
      </c>
      <c r="M284" t="s">
        <v>2655</v>
      </c>
      <c r="R284" t="s">
        <v>1591</v>
      </c>
      <c r="T284" t="s">
        <v>1627</v>
      </c>
      <c r="U284" t="s">
        <v>1593</v>
      </c>
      <c r="V284" t="s">
        <v>2656</v>
      </c>
    </row>
    <row r="285" spans="1:22" hidden="1">
      <c r="A285">
        <v>12248</v>
      </c>
      <c r="B285" t="s">
        <v>1578</v>
      </c>
      <c r="D285" t="s">
        <v>160</v>
      </c>
      <c r="E285" t="s">
        <v>2657</v>
      </c>
      <c r="F285" t="s">
        <v>2658</v>
      </c>
      <c r="G285" t="s">
        <v>2643</v>
      </c>
      <c r="I285" t="b">
        <v>0</v>
      </c>
      <c r="J285">
        <v>58</v>
      </c>
      <c r="K285" t="s">
        <v>1581</v>
      </c>
      <c r="M285" t="s">
        <v>2659</v>
      </c>
      <c r="R285" t="s">
        <v>1591</v>
      </c>
      <c r="T285" t="s">
        <v>1648</v>
      </c>
      <c r="U285" t="s">
        <v>1622</v>
      </c>
      <c r="V285" t="s">
        <v>2656</v>
      </c>
    </row>
    <row r="286" spans="1:22" hidden="1">
      <c r="A286">
        <v>12337</v>
      </c>
      <c r="B286" t="s">
        <v>1578</v>
      </c>
      <c r="D286" t="s">
        <v>160</v>
      </c>
      <c r="E286" t="s">
        <v>1617</v>
      </c>
      <c r="F286" t="s">
        <v>2660</v>
      </c>
      <c r="G286" t="s">
        <v>2661</v>
      </c>
      <c r="I286" t="b">
        <v>0</v>
      </c>
      <c r="J286">
        <v>55</v>
      </c>
      <c r="K286" t="s">
        <v>1581</v>
      </c>
      <c r="M286" t="s">
        <v>2662</v>
      </c>
      <c r="R286" t="s">
        <v>1591</v>
      </c>
      <c r="T286" t="s">
        <v>1621</v>
      </c>
      <c r="U286" t="s">
        <v>1622</v>
      </c>
      <c r="V286" t="s">
        <v>2663</v>
      </c>
    </row>
    <row r="287" spans="1:22" hidden="1">
      <c r="A287">
        <v>12578</v>
      </c>
      <c r="B287" t="s">
        <v>1578</v>
      </c>
      <c r="D287" t="s">
        <v>160</v>
      </c>
      <c r="E287" t="s">
        <v>2664</v>
      </c>
      <c r="F287" t="s">
        <v>2665</v>
      </c>
      <c r="I287" t="b">
        <v>0</v>
      </c>
      <c r="J287">
        <v>5</v>
      </c>
      <c r="K287" t="s">
        <v>1588</v>
      </c>
      <c r="M287" t="s">
        <v>2666</v>
      </c>
      <c r="R287" t="s">
        <v>1591</v>
      </c>
      <c r="S287" t="s">
        <v>1592</v>
      </c>
      <c r="U287" t="s">
        <v>1593</v>
      </c>
    </row>
    <row r="288" spans="1:22">
      <c r="A288">
        <v>12579</v>
      </c>
      <c r="B288" t="s">
        <v>1594</v>
      </c>
      <c r="C288" t="s">
        <v>1594</v>
      </c>
      <c r="D288" t="s">
        <v>160</v>
      </c>
      <c r="E288" t="s">
        <v>2667</v>
      </c>
      <c r="F288" t="s">
        <v>2668</v>
      </c>
      <c r="I288" t="b">
        <v>0</v>
      </c>
      <c r="J288">
        <v>10</v>
      </c>
      <c r="K288" t="s">
        <v>1588</v>
      </c>
      <c r="M288" t="s">
        <v>2669</v>
      </c>
      <c r="N288" t="s">
        <v>2670</v>
      </c>
      <c r="R288" t="s">
        <v>1591</v>
      </c>
      <c r="S288" t="s">
        <v>1592</v>
      </c>
      <c r="U288" t="s">
        <v>1593</v>
      </c>
    </row>
    <row r="289" spans="1:22" hidden="1">
      <c r="A289">
        <v>9292</v>
      </c>
      <c r="B289" t="s">
        <v>1578</v>
      </c>
      <c r="D289" t="s">
        <v>156</v>
      </c>
      <c r="E289" t="s">
        <v>2671</v>
      </c>
      <c r="F289" t="s">
        <v>2672</v>
      </c>
      <c r="G289" t="s">
        <v>1688</v>
      </c>
      <c r="I289" t="b">
        <v>0</v>
      </c>
      <c r="J289">
        <v>12</v>
      </c>
      <c r="K289" t="s">
        <v>1631</v>
      </c>
      <c r="R289" t="s">
        <v>1659</v>
      </c>
      <c r="S289" t="s">
        <v>1670</v>
      </c>
      <c r="U289" t="s">
        <v>1671</v>
      </c>
      <c r="V289" t="s">
        <v>2673</v>
      </c>
    </row>
    <row r="290" spans="1:22" hidden="1">
      <c r="A290">
        <v>11604</v>
      </c>
      <c r="B290" t="s">
        <v>1578</v>
      </c>
      <c r="D290" t="s">
        <v>156</v>
      </c>
      <c r="E290" t="s">
        <v>2674</v>
      </c>
      <c r="F290" t="s">
        <v>2675</v>
      </c>
      <c r="G290" t="s">
        <v>2676</v>
      </c>
      <c r="I290" t="b">
        <v>0</v>
      </c>
      <c r="J290">
        <v>25</v>
      </c>
      <c r="K290" t="s">
        <v>1581</v>
      </c>
      <c r="M290" t="s">
        <v>2677</v>
      </c>
      <c r="R290" t="s">
        <v>1591</v>
      </c>
      <c r="T290" t="s">
        <v>1621</v>
      </c>
      <c r="U290" t="s">
        <v>1622</v>
      </c>
      <c r="V290" t="s">
        <v>2678</v>
      </c>
    </row>
    <row r="291" spans="1:22" hidden="1">
      <c r="A291">
        <v>11607</v>
      </c>
      <c r="B291" t="s">
        <v>1578</v>
      </c>
      <c r="D291" t="s">
        <v>156</v>
      </c>
      <c r="E291" t="s">
        <v>1623</v>
      </c>
      <c r="F291" t="s">
        <v>2679</v>
      </c>
      <c r="G291" t="s">
        <v>2680</v>
      </c>
      <c r="H291" t="s">
        <v>1651</v>
      </c>
      <c r="I291" t="b">
        <v>0</v>
      </c>
      <c r="J291">
        <v>47</v>
      </c>
      <c r="K291" t="s">
        <v>1581</v>
      </c>
      <c r="M291" t="s">
        <v>2681</v>
      </c>
      <c r="R291" t="s">
        <v>2682</v>
      </c>
      <c r="T291" t="s">
        <v>1627</v>
      </c>
      <c r="U291" t="s">
        <v>1881</v>
      </c>
      <c r="V291" t="s">
        <v>2678</v>
      </c>
    </row>
    <row r="292" spans="1:22" hidden="1">
      <c r="A292">
        <v>11870</v>
      </c>
      <c r="B292" t="s">
        <v>1578</v>
      </c>
      <c r="D292" t="s">
        <v>156</v>
      </c>
      <c r="E292" t="s">
        <v>1712</v>
      </c>
      <c r="F292" t="s">
        <v>2683</v>
      </c>
      <c r="G292" t="s">
        <v>1714</v>
      </c>
      <c r="H292" t="s">
        <v>1715</v>
      </c>
      <c r="I292" t="b">
        <v>0</v>
      </c>
      <c r="J292">
        <v>23</v>
      </c>
      <c r="K292" t="s">
        <v>1581</v>
      </c>
      <c r="M292" t="s">
        <v>2684</v>
      </c>
      <c r="R292" t="s">
        <v>1591</v>
      </c>
      <c r="T292" t="s">
        <v>1717</v>
      </c>
      <c r="U292" t="s">
        <v>1718</v>
      </c>
    </row>
    <row r="293" spans="1:22" hidden="1">
      <c r="A293">
        <v>12067</v>
      </c>
      <c r="B293" t="s">
        <v>1578</v>
      </c>
      <c r="D293" t="s">
        <v>156</v>
      </c>
      <c r="E293" t="s">
        <v>2685</v>
      </c>
      <c r="F293" t="s">
        <v>2686</v>
      </c>
      <c r="I293" t="b">
        <v>0</v>
      </c>
      <c r="J293">
        <v>5</v>
      </c>
      <c r="K293" t="s">
        <v>1631</v>
      </c>
      <c r="M293" t="s">
        <v>2687</v>
      </c>
      <c r="R293" t="s">
        <v>1591</v>
      </c>
      <c r="S293" t="s">
        <v>1663</v>
      </c>
      <c r="U293" t="s">
        <v>1622</v>
      </c>
    </row>
    <row r="294" spans="1:22" ht="15" customHeight="1">
      <c r="A294">
        <v>12110</v>
      </c>
      <c r="B294" t="s">
        <v>1594</v>
      </c>
      <c r="C294" t="s">
        <v>1594</v>
      </c>
      <c r="D294" t="s">
        <v>156</v>
      </c>
      <c r="E294" t="s">
        <v>425</v>
      </c>
      <c r="F294" s="9" t="s">
        <v>2688</v>
      </c>
      <c r="I294" t="b">
        <v>0</v>
      </c>
      <c r="J294">
        <v>3</v>
      </c>
      <c r="K294" t="s">
        <v>1631</v>
      </c>
      <c r="M294" t="s">
        <v>2689</v>
      </c>
      <c r="R294" t="s">
        <v>2690</v>
      </c>
      <c r="S294" t="s">
        <v>1592</v>
      </c>
      <c r="U294" t="s">
        <v>1636</v>
      </c>
    </row>
    <row r="295" spans="1:22">
      <c r="A295">
        <v>12396</v>
      </c>
      <c r="B295" t="s">
        <v>1594</v>
      </c>
      <c r="C295" t="s">
        <v>1594</v>
      </c>
      <c r="D295" t="s">
        <v>156</v>
      </c>
      <c r="E295" t="s">
        <v>2691</v>
      </c>
      <c r="F295" t="s">
        <v>2692</v>
      </c>
      <c r="I295" t="b">
        <v>0</v>
      </c>
      <c r="J295">
        <v>21</v>
      </c>
      <c r="K295" t="s">
        <v>1588</v>
      </c>
      <c r="M295" t="s">
        <v>2693</v>
      </c>
      <c r="R295" t="s">
        <v>1591</v>
      </c>
      <c r="S295" t="s">
        <v>1840</v>
      </c>
      <c r="U295" t="s">
        <v>1598</v>
      </c>
    </row>
    <row r="296" spans="1:22">
      <c r="A296">
        <v>4378</v>
      </c>
      <c r="B296" t="s">
        <v>1594</v>
      </c>
      <c r="C296" t="s">
        <v>1594</v>
      </c>
      <c r="D296" t="s">
        <v>158</v>
      </c>
      <c r="E296" t="s">
        <v>2694</v>
      </c>
      <c r="F296" t="s">
        <v>2695</v>
      </c>
      <c r="G296" t="s">
        <v>2696</v>
      </c>
      <c r="I296" t="b">
        <v>0</v>
      </c>
      <c r="J296">
        <v>60</v>
      </c>
      <c r="K296" t="s">
        <v>1631</v>
      </c>
      <c r="R296" t="s">
        <v>1603</v>
      </c>
      <c r="S296" t="s">
        <v>1670</v>
      </c>
      <c r="U296" t="s">
        <v>1636</v>
      </c>
    </row>
    <row r="297" spans="1:22" hidden="1">
      <c r="A297">
        <v>6331</v>
      </c>
      <c r="B297" t="s">
        <v>1578</v>
      </c>
      <c r="D297" t="s">
        <v>158</v>
      </c>
      <c r="E297" t="s">
        <v>2697</v>
      </c>
      <c r="F297" t="s">
        <v>2698</v>
      </c>
      <c r="G297" t="s">
        <v>2699</v>
      </c>
      <c r="H297" t="s">
        <v>2700</v>
      </c>
      <c r="I297" t="b">
        <v>0</v>
      </c>
      <c r="J297">
        <v>150</v>
      </c>
      <c r="K297" t="s">
        <v>1581</v>
      </c>
      <c r="M297" t="s">
        <v>2701</v>
      </c>
      <c r="R297" t="s">
        <v>2702</v>
      </c>
      <c r="T297" t="s">
        <v>1583</v>
      </c>
      <c r="U297" t="s">
        <v>1612</v>
      </c>
      <c r="V297" t="s">
        <v>2703</v>
      </c>
    </row>
    <row r="298" spans="1:22" hidden="1">
      <c r="A298">
        <v>6623</v>
      </c>
      <c r="B298" t="s">
        <v>1578</v>
      </c>
      <c r="D298" t="s">
        <v>158</v>
      </c>
      <c r="E298" t="s">
        <v>2704</v>
      </c>
      <c r="F298" t="s">
        <v>2705</v>
      </c>
      <c r="G298" t="s">
        <v>2706</v>
      </c>
      <c r="I298" t="b">
        <v>0</v>
      </c>
      <c r="J298">
        <v>95</v>
      </c>
      <c r="K298" t="s">
        <v>1581</v>
      </c>
      <c r="R298" t="s">
        <v>2707</v>
      </c>
      <c r="T298" t="s">
        <v>1583</v>
      </c>
      <c r="U298" t="s">
        <v>1612</v>
      </c>
      <c r="V298" t="s">
        <v>2708</v>
      </c>
    </row>
    <row r="299" spans="1:22" ht="16.5" customHeight="1">
      <c r="A299">
        <v>8905</v>
      </c>
      <c r="B299" t="s">
        <v>1594</v>
      </c>
      <c r="C299" t="s">
        <v>1594</v>
      </c>
      <c r="D299" t="s">
        <v>158</v>
      </c>
      <c r="E299" t="s">
        <v>944</v>
      </c>
      <c r="F299" s="9" t="s">
        <v>2709</v>
      </c>
      <c r="G299" t="s">
        <v>2710</v>
      </c>
      <c r="I299" t="b">
        <v>0</v>
      </c>
      <c r="J299">
        <v>45</v>
      </c>
      <c r="K299" t="s">
        <v>1631</v>
      </c>
      <c r="R299" t="s">
        <v>2711</v>
      </c>
      <c r="S299" t="s">
        <v>1592</v>
      </c>
      <c r="U299" t="s">
        <v>1636</v>
      </c>
    </row>
    <row r="300" spans="1:22" hidden="1">
      <c r="A300">
        <v>9773</v>
      </c>
      <c r="B300" t="s">
        <v>1578</v>
      </c>
      <c r="D300" t="s">
        <v>158</v>
      </c>
      <c r="E300" t="s">
        <v>2712</v>
      </c>
      <c r="F300" t="s">
        <v>2713</v>
      </c>
      <c r="G300" t="s">
        <v>2714</v>
      </c>
      <c r="I300" t="b">
        <v>0</v>
      </c>
      <c r="J300">
        <v>80</v>
      </c>
      <c r="K300" t="s">
        <v>1581</v>
      </c>
      <c r="R300" t="s">
        <v>1591</v>
      </c>
      <c r="T300" t="s">
        <v>1648</v>
      </c>
      <c r="U300" t="s">
        <v>1703</v>
      </c>
    </row>
    <row r="301" spans="1:22">
      <c r="A301">
        <v>9774</v>
      </c>
      <c r="B301" t="s">
        <v>1594</v>
      </c>
      <c r="C301" t="s">
        <v>1594</v>
      </c>
      <c r="D301" t="s">
        <v>158</v>
      </c>
      <c r="E301" t="s">
        <v>412</v>
      </c>
      <c r="F301" t="s">
        <v>2715</v>
      </c>
      <c r="G301" t="s">
        <v>2714</v>
      </c>
      <c r="I301" t="b">
        <v>0</v>
      </c>
      <c r="J301">
        <v>70</v>
      </c>
      <c r="K301" t="s">
        <v>1631</v>
      </c>
      <c r="R301" t="s">
        <v>1591</v>
      </c>
      <c r="S301" t="s">
        <v>2716</v>
      </c>
      <c r="U301" t="s">
        <v>1718</v>
      </c>
    </row>
    <row r="302" spans="1:22" hidden="1">
      <c r="A302">
        <v>10535</v>
      </c>
      <c r="B302" t="s">
        <v>1578</v>
      </c>
      <c r="D302" t="s">
        <v>158</v>
      </c>
      <c r="E302" t="s">
        <v>1617</v>
      </c>
      <c r="F302" t="s">
        <v>2717</v>
      </c>
      <c r="G302" t="s">
        <v>2718</v>
      </c>
      <c r="I302" t="b">
        <v>0</v>
      </c>
      <c r="J302">
        <v>85</v>
      </c>
      <c r="K302" t="s">
        <v>1581</v>
      </c>
      <c r="R302" t="s">
        <v>1812</v>
      </c>
      <c r="T302" t="s">
        <v>1621</v>
      </c>
      <c r="U302" t="s">
        <v>2246</v>
      </c>
    </row>
    <row r="303" spans="1:22" hidden="1">
      <c r="A303">
        <v>11020</v>
      </c>
      <c r="B303" t="s">
        <v>1578</v>
      </c>
      <c r="D303" t="s">
        <v>158</v>
      </c>
      <c r="E303" t="s">
        <v>2719</v>
      </c>
      <c r="F303" t="s">
        <v>2720</v>
      </c>
      <c r="G303" t="s">
        <v>2721</v>
      </c>
      <c r="I303" t="b">
        <v>0</v>
      </c>
      <c r="J303">
        <v>77</v>
      </c>
      <c r="K303" t="s">
        <v>1581</v>
      </c>
      <c r="R303" t="s">
        <v>1591</v>
      </c>
      <c r="T303" t="s">
        <v>1584</v>
      </c>
      <c r="U303" t="s">
        <v>1703</v>
      </c>
      <c r="V303" t="s">
        <v>2722</v>
      </c>
    </row>
    <row r="304" spans="1:22" hidden="1">
      <c r="A304">
        <v>11584</v>
      </c>
      <c r="B304" t="s">
        <v>1578</v>
      </c>
      <c r="D304" t="s">
        <v>158</v>
      </c>
      <c r="E304" t="s">
        <v>2723</v>
      </c>
      <c r="F304" t="s">
        <v>2724</v>
      </c>
      <c r="H304" t="s">
        <v>1768</v>
      </c>
      <c r="I304" t="b">
        <v>0</v>
      </c>
      <c r="J304">
        <v>42</v>
      </c>
      <c r="K304" t="s">
        <v>1631</v>
      </c>
      <c r="R304" t="s">
        <v>1603</v>
      </c>
      <c r="S304" t="s">
        <v>1670</v>
      </c>
      <c r="U304" t="s">
        <v>1671</v>
      </c>
      <c r="V304" t="s">
        <v>2722</v>
      </c>
    </row>
    <row r="305" spans="1:22" hidden="1">
      <c r="A305">
        <v>12144</v>
      </c>
      <c r="B305" t="s">
        <v>1578</v>
      </c>
      <c r="D305" t="s">
        <v>158</v>
      </c>
      <c r="E305" t="s">
        <v>2725</v>
      </c>
      <c r="F305" t="s">
        <v>2726</v>
      </c>
      <c r="G305" t="s">
        <v>2721</v>
      </c>
      <c r="I305" t="b">
        <v>0</v>
      </c>
      <c r="J305">
        <v>79</v>
      </c>
      <c r="K305" t="s">
        <v>1581</v>
      </c>
      <c r="R305" t="s">
        <v>1591</v>
      </c>
      <c r="T305" t="s">
        <v>1584</v>
      </c>
      <c r="U305" t="s">
        <v>1584</v>
      </c>
      <c r="V305" t="s">
        <v>2722</v>
      </c>
    </row>
    <row r="306" spans="1:22" hidden="1">
      <c r="A306">
        <v>12254</v>
      </c>
      <c r="B306" t="s">
        <v>1578</v>
      </c>
      <c r="D306" t="s">
        <v>158</v>
      </c>
      <c r="E306" t="s">
        <v>2727</v>
      </c>
      <c r="F306" t="s">
        <v>2728</v>
      </c>
      <c r="G306" t="s">
        <v>2426</v>
      </c>
      <c r="I306" t="b">
        <v>0</v>
      </c>
      <c r="J306">
        <v>69</v>
      </c>
      <c r="K306" t="s">
        <v>1581</v>
      </c>
      <c r="M306" t="s">
        <v>2729</v>
      </c>
      <c r="R306" t="s">
        <v>1603</v>
      </c>
      <c r="T306" t="s">
        <v>1627</v>
      </c>
      <c r="U306" t="s">
        <v>1881</v>
      </c>
      <c r="V306" t="s">
        <v>2703</v>
      </c>
    </row>
    <row r="307" spans="1:22">
      <c r="A307">
        <v>12307</v>
      </c>
      <c r="B307" t="s">
        <v>1594</v>
      </c>
      <c r="C307" t="s">
        <v>1594</v>
      </c>
      <c r="D307" t="s">
        <v>158</v>
      </c>
      <c r="E307" t="s">
        <v>2730</v>
      </c>
      <c r="F307" t="s">
        <v>2731</v>
      </c>
      <c r="I307" t="b">
        <v>0</v>
      </c>
      <c r="J307">
        <v>20</v>
      </c>
      <c r="K307" t="s">
        <v>1631</v>
      </c>
      <c r="M307" t="s">
        <v>2732</v>
      </c>
      <c r="R307" t="s">
        <v>1684</v>
      </c>
      <c r="S307" t="s">
        <v>1663</v>
      </c>
      <c r="U307" t="s">
        <v>1636</v>
      </c>
    </row>
    <row r="308" spans="1:22">
      <c r="A308">
        <v>12308</v>
      </c>
      <c r="B308" t="s">
        <v>1594</v>
      </c>
      <c r="C308" t="s">
        <v>1594</v>
      </c>
      <c r="D308" t="s">
        <v>158</v>
      </c>
      <c r="E308" t="s">
        <v>318</v>
      </c>
      <c r="F308" t="s">
        <v>2733</v>
      </c>
      <c r="G308" t="s">
        <v>2615</v>
      </c>
      <c r="I308" t="b">
        <v>0</v>
      </c>
      <c r="J308">
        <v>71</v>
      </c>
      <c r="K308" t="s">
        <v>1631</v>
      </c>
      <c r="M308" t="s">
        <v>2734</v>
      </c>
      <c r="R308" t="s">
        <v>1659</v>
      </c>
      <c r="S308" t="s">
        <v>1663</v>
      </c>
      <c r="U308" t="s">
        <v>1797</v>
      </c>
      <c r="V308" t="s">
        <v>2735</v>
      </c>
    </row>
    <row r="309" spans="1:22" hidden="1">
      <c r="A309">
        <v>12567</v>
      </c>
      <c r="B309" t="s">
        <v>1578</v>
      </c>
      <c r="D309" t="s">
        <v>158</v>
      </c>
      <c r="E309" t="s">
        <v>2736</v>
      </c>
      <c r="F309" t="s">
        <v>2737</v>
      </c>
      <c r="G309" t="s">
        <v>1667</v>
      </c>
      <c r="I309" t="b">
        <v>0</v>
      </c>
      <c r="J309">
        <v>82</v>
      </c>
      <c r="K309" t="s">
        <v>1581</v>
      </c>
      <c r="M309" t="s">
        <v>2738</v>
      </c>
      <c r="R309" t="s">
        <v>1591</v>
      </c>
      <c r="T309" t="s">
        <v>1584</v>
      </c>
      <c r="U309" t="s">
        <v>1671</v>
      </c>
    </row>
    <row r="310" spans="1:22" hidden="1">
      <c r="A310">
        <v>12666</v>
      </c>
      <c r="B310" t="s">
        <v>1578</v>
      </c>
      <c r="D310" t="s">
        <v>158</v>
      </c>
      <c r="E310" t="s">
        <v>2739</v>
      </c>
      <c r="F310" t="s">
        <v>2740</v>
      </c>
      <c r="I310" t="b">
        <v>1</v>
      </c>
      <c r="J310">
        <v>2</v>
      </c>
      <c r="K310" t="s">
        <v>1588</v>
      </c>
      <c r="M310" t="s">
        <v>2741</v>
      </c>
      <c r="R310" t="s">
        <v>1659</v>
      </c>
      <c r="S310" t="s">
        <v>1584</v>
      </c>
      <c r="U310" t="s">
        <v>1593</v>
      </c>
    </row>
    <row r="311" spans="1:22" hidden="1">
      <c r="A311">
        <v>5200</v>
      </c>
      <c r="B311" t="s">
        <v>1578</v>
      </c>
      <c r="D311" t="s">
        <v>159</v>
      </c>
      <c r="E311" t="s">
        <v>2742</v>
      </c>
      <c r="F311" t="s">
        <v>2743</v>
      </c>
      <c r="I311" t="b">
        <v>0</v>
      </c>
      <c r="J311">
        <v>145</v>
      </c>
      <c r="K311" t="s">
        <v>1581</v>
      </c>
      <c r="R311" t="s">
        <v>1684</v>
      </c>
      <c r="T311" t="s">
        <v>1584</v>
      </c>
      <c r="U311" t="s">
        <v>2744</v>
      </c>
      <c r="V311" t="s">
        <v>2745</v>
      </c>
    </row>
    <row r="312" spans="1:22" hidden="1">
      <c r="A312">
        <v>6219</v>
      </c>
      <c r="B312" t="s">
        <v>1578</v>
      </c>
      <c r="D312" t="s">
        <v>159</v>
      </c>
      <c r="E312" t="s">
        <v>2746</v>
      </c>
      <c r="F312" t="s">
        <v>2747</v>
      </c>
      <c r="G312" t="s">
        <v>2748</v>
      </c>
      <c r="I312" t="b">
        <v>0</v>
      </c>
      <c r="J312">
        <v>35</v>
      </c>
      <c r="K312" t="s">
        <v>1631</v>
      </c>
      <c r="R312" t="s">
        <v>2749</v>
      </c>
      <c r="S312" t="s">
        <v>1663</v>
      </c>
      <c r="U312" t="s">
        <v>1853</v>
      </c>
      <c r="V312" t="s">
        <v>2745</v>
      </c>
    </row>
    <row r="313" spans="1:22" hidden="1">
      <c r="A313">
        <v>6528</v>
      </c>
      <c r="B313" t="s">
        <v>1578</v>
      </c>
      <c r="D313" t="s">
        <v>159</v>
      </c>
      <c r="E313" t="s">
        <v>2750</v>
      </c>
      <c r="F313" t="s">
        <v>2751</v>
      </c>
      <c r="G313" t="s">
        <v>2752</v>
      </c>
      <c r="H313" t="s">
        <v>2753</v>
      </c>
      <c r="I313" t="b">
        <v>0</v>
      </c>
      <c r="J313">
        <v>100</v>
      </c>
      <c r="K313" t="s">
        <v>1581</v>
      </c>
      <c r="R313" t="s">
        <v>1812</v>
      </c>
      <c r="T313" t="s">
        <v>1583</v>
      </c>
      <c r="U313" t="s">
        <v>1612</v>
      </c>
      <c r="V313" t="s">
        <v>2745</v>
      </c>
    </row>
    <row r="314" spans="1:22">
      <c r="A314">
        <v>9272</v>
      </c>
      <c r="B314" t="s">
        <v>1594</v>
      </c>
      <c r="C314" t="s">
        <v>1594</v>
      </c>
      <c r="D314" t="s">
        <v>159</v>
      </c>
      <c r="E314" t="s">
        <v>1201</v>
      </c>
      <c r="F314" t="s">
        <v>2754</v>
      </c>
      <c r="I314" t="b">
        <v>0</v>
      </c>
      <c r="J314">
        <v>80</v>
      </c>
      <c r="K314" t="s">
        <v>1588</v>
      </c>
      <c r="R314" t="s">
        <v>1591</v>
      </c>
      <c r="S314" t="s">
        <v>1584</v>
      </c>
      <c r="U314" t="s">
        <v>2645</v>
      </c>
    </row>
    <row r="315" spans="1:22">
      <c r="A315">
        <v>10795</v>
      </c>
      <c r="B315" t="s">
        <v>1594</v>
      </c>
      <c r="C315" t="s">
        <v>1594</v>
      </c>
      <c r="D315" t="s">
        <v>159</v>
      </c>
      <c r="E315" t="s">
        <v>421</v>
      </c>
      <c r="F315" t="s">
        <v>2755</v>
      </c>
      <c r="I315" t="b">
        <v>0</v>
      </c>
      <c r="J315">
        <v>15</v>
      </c>
      <c r="K315" t="s">
        <v>1631</v>
      </c>
      <c r="M315" t="s">
        <v>2756</v>
      </c>
      <c r="R315" t="s">
        <v>2707</v>
      </c>
      <c r="S315" t="s">
        <v>1663</v>
      </c>
      <c r="U315" t="s">
        <v>1636</v>
      </c>
    </row>
    <row r="316" spans="1:22" hidden="1">
      <c r="A316">
        <v>11931</v>
      </c>
      <c r="B316" t="s">
        <v>1578</v>
      </c>
      <c r="D316" t="s">
        <v>159</v>
      </c>
      <c r="E316" t="s">
        <v>2757</v>
      </c>
      <c r="F316" t="s">
        <v>2758</v>
      </c>
      <c r="G316" t="s">
        <v>2759</v>
      </c>
      <c r="I316" t="b">
        <v>0</v>
      </c>
      <c r="J316">
        <v>90</v>
      </c>
      <c r="K316" t="s">
        <v>1581</v>
      </c>
      <c r="M316" t="s">
        <v>2760</v>
      </c>
      <c r="R316" t="s">
        <v>1659</v>
      </c>
      <c r="T316" t="s">
        <v>1627</v>
      </c>
      <c r="U316" t="s">
        <v>1881</v>
      </c>
      <c r="V316" t="s">
        <v>2761</v>
      </c>
    </row>
    <row r="317" spans="1:22">
      <c r="A317">
        <v>12180</v>
      </c>
      <c r="B317" t="s">
        <v>1594</v>
      </c>
      <c r="C317" t="s">
        <v>1594</v>
      </c>
      <c r="D317" t="s">
        <v>159</v>
      </c>
      <c r="E317" t="s">
        <v>374</v>
      </c>
      <c r="F317" t="s">
        <v>2762</v>
      </c>
      <c r="I317" t="b">
        <v>0</v>
      </c>
      <c r="J317">
        <v>8</v>
      </c>
      <c r="K317" t="s">
        <v>1631</v>
      </c>
      <c r="M317" t="s">
        <v>2763</v>
      </c>
      <c r="R317" t="s">
        <v>2764</v>
      </c>
      <c r="S317" t="s">
        <v>1663</v>
      </c>
      <c r="U317" t="s">
        <v>1636</v>
      </c>
    </row>
    <row r="318" spans="1:22" hidden="1">
      <c r="A318">
        <v>12378</v>
      </c>
      <c r="B318" t="s">
        <v>1578</v>
      </c>
      <c r="D318" t="s">
        <v>159</v>
      </c>
      <c r="E318" t="s">
        <v>2765</v>
      </c>
      <c r="F318" t="s">
        <v>2766</v>
      </c>
      <c r="I318" t="b">
        <v>0</v>
      </c>
      <c r="J318">
        <v>50</v>
      </c>
      <c r="K318" t="s">
        <v>1588</v>
      </c>
      <c r="M318" t="s">
        <v>2767</v>
      </c>
      <c r="R318" t="s">
        <v>1591</v>
      </c>
      <c r="S318" t="s">
        <v>1584</v>
      </c>
      <c r="U318" t="s">
        <v>1593</v>
      </c>
    </row>
    <row r="319" spans="1:22">
      <c r="A319">
        <v>12587</v>
      </c>
      <c r="B319" t="s">
        <v>1594</v>
      </c>
      <c r="C319" t="s">
        <v>1594</v>
      </c>
      <c r="D319" t="s">
        <v>159</v>
      </c>
      <c r="E319" t="s">
        <v>1149</v>
      </c>
      <c r="F319" t="s">
        <v>2768</v>
      </c>
      <c r="I319" t="b">
        <v>0</v>
      </c>
      <c r="J319">
        <v>55</v>
      </c>
      <c r="K319" t="s">
        <v>1588</v>
      </c>
      <c r="M319" t="s">
        <v>2769</v>
      </c>
      <c r="R319" t="s">
        <v>1591</v>
      </c>
      <c r="S319" t="s">
        <v>1592</v>
      </c>
      <c r="U319" t="s">
        <v>2770</v>
      </c>
    </row>
    <row r="320" spans="1:22" hidden="1">
      <c r="A320">
        <v>12588</v>
      </c>
      <c r="B320" t="s">
        <v>1578</v>
      </c>
      <c r="D320" t="s">
        <v>159</v>
      </c>
      <c r="E320" t="s">
        <v>2771</v>
      </c>
      <c r="F320" t="s">
        <v>2772</v>
      </c>
      <c r="G320" t="s">
        <v>2773</v>
      </c>
      <c r="I320" t="b">
        <v>0</v>
      </c>
      <c r="J320">
        <v>83</v>
      </c>
      <c r="K320" t="s">
        <v>1581</v>
      </c>
      <c r="M320" t="s">
        <v>2774</v>
      </c>
      <c r="N320" t="s">
        <v>2456</v>
      </c>
      <c r="R320" t="s">
        <v>1591</v>
      </c>
      <c r="T320" t="s">
        <v>1584</v>
      </c>
      <c r="U320" t="s">
        <v>1612</v>
      </c>
      <c r="V320" t="s">
        <v>2775</v>
      </c>
    </row>
    <row r="321" spans="1:22" hidden="1">
      <c r="A321">
        <v>12268</v>
      </c>
      <c r="B321" t="s">
        <v>1578</v>
      </c>
      <c r="D321" t="s">
        <v>161</v>
      </c>
      <c r="E321" t="s">
        <v>2776</v>
      </c>
      <c r="F321" t="s">
        <v>2777</v>
      </c>
      <c r="G321" t="s">
        <v>2778</v>
      </c>
      <c r="I321" t="b">
        <v>0</v>
      </c>
      <c r="J321">
        <v>58</v>
      </c>
      <c r="K321" t="s">
        <v>1581</v>
      </c>
      <c r="M321" t="s">
        <v>2779</v>
      </c>
      <c r="R321" t="s">
        <v>1659</v>
      </c>
      <c r="T321" t="s">
        <v>1627</v>
      </c>
      <c r="U321" t="s">
        <v>1671</v>
      </c>
      <c r="V321" t="s">
        <v>2780</v>
      </c>
    </row>
    <row r="322" spans="1:22" hidden="1">
      <c r="A322">
        <v>12474</v>
      </c>
      <c r="B322" t="s">
        <v>1578</v>
      </c>
      <c r="D322" t="s">
        <v>161</v>
      </c>
      <c r="E322" t="s">
        <v>2781</v>
      </c>
      <c r="F322" t="s">
        <v>2782</v>
      </c>
      <c r="G322" t="s">
        <v>2778</v>
      </c>
      <c r="I322" t="b">
        <v>0</v>
      </c>
      <c r="J322">
        <v>55</v>
      </c>
      <c r="K322" t="s">
        <v>1581</v>
      </c>
      <c r="M322" t="s">
        <v>2783</v>
      </c>
      <c r="R322" t="s">
        <v>1591</v>
      </c>
      <c r="T322" t="s">
        <v>1584</v>
      </c>
      <c r="U322" t="s">
        <v>2391</v>
      </c>
      <c r="V322" t="s">
        <v>2784</v>
      </c>
    </row>
    <row r="323" spans="1:22" hidden="1">
      <c r="A323">
        <v>12664</v>
      </c>
      <c r="B323" t="s">
        <v>1578</v>
      </c>
      <c r="D323" t="s">
        <v>161</v>
      </c>
      <c r="E323" t="s">
        <v>1617</v>
      </c>
      <c r="F323" t="s">
        <v>2785</v>
      </c>
      <c r="G323" t="s">
        <v>2786</v>
      </c>
      <c r="I323" t="b">
        <v>1</v>
      </c>
      <c r="J323">
        <v>55</v>
      </c>
      <c r="K323" t="s">
        <v>1581</v>
      </c>
      <c r="M323" t="s">
        <v>2787</v>
      </c>
      <c r="R323" t="s">
        <v>1591</v>
      </c>
      <c r="T323" t="s">
        <v>1621</v>
      </c>
      <c r="U323" t="s">
        <v>1622</v>
      </c>
      <c r="V323" t="s">
        <v>2788</v>
      </c>
    </row>
    <row r="324" spans="1:22" hidden="1">
      <c r="A324">
        <v>10741</v>
      </c>
      <c r="B324" t="s">
        <v>1578</v>
      </c>
      <c r="D324" t="s">
        <v>162</v>
      </c>
      <c r="E324" t="s">
        <v>2789</v>
      </c>
      <c r="F324" t="s">
        <v>2790</v>
      </c>
      <c r="G324" t="s">
        <v>2791</v>
      </c>
      <c r="I324" t="b">
        <v>0</v>
      </c>
      <c r="J324">
        <v>47</v>
      </c>
      <c r="K324" t="s">
        <v>1581</v>
      </c>
      <c r="R324" t="s">
        <v>1643</v>
      </c>
      <c r="T324" t="s">
        <v>2792</v>
      </c>
      <c r="U324" t="s">
        <v>2793</v>
      </c>
    </row>
    <row r="325" spans="1:22" hidden="1">
      <c r="A325">
        <v>12242</v>
      </c>
      <c r="B325" t="s">
        <v>1578</v>
      </c>
      <c r="D325" t="s">
        <v>162</v>
      </c>
      <c r="E325" t="s">
        <v>1617</v>
      </c>
      <c r="F325" t="s">
        <v>2794</v>
      </c>
      <c r="G325" t="s">
        <v>2795</v>
      </c>
      <c r="I325" t="b">
        <v>0</v>
      </c>
      <c r="J325">
        <v>40</v>
      </c>
      <c r="K325" t="s">
        <v>1581</v>
      </c>
      <c r="M325" t="s">
        <v>2796</v>
      </c>
      <c r="R325" t="s">
        <v>1591</v>
      </c>
      <c r="T325" t="s">
        <v>1621</v>
      </c>
      <c r="U325" t="s">
        <v>1622</v>
      </c>
      <c r="V325" t="s">
        <v>2797</v>
      </c>
    </row>
    <row r="326" spans="1:22" ht="16.5" customHeight="1">
      <c r="A326">
        <v>6603</v>
      </c>
      <c r="B326" t="s">
        <v>1594</v>
      </c>
      <c r="C326" t="s">
        <v>1594</v>
      </c>
      <c r="D326" t="s">
        <v>163</v>
      </c>
      <c r="E326" t="s">
        <v>2798</v>
      </c>
      <c r="F326" s="9" t="s">
        <v>2799</v>
      </c>
      <c r="G326" t="s">
        <v>2800</v>
      </c>
      <c r="H326" t="s">
        <v>2801</v>
      </c>
      <c r="I326" t="b">
        <v>0</v>
      </c>
      <c r="J326">
        <v>20</v>
      </c>
      <c r="K326" t="s">
        <v>1631</v>
      </c>
      <c r="M326" t="s">
        <v>2802</v>
      </c>
      <c r="N326" t="s">
        <v>2803</v>
      </c>
      <c r="R326" t="s">
        <v>2804</v>
      </c>
      <c r="S326" t="s">
        <v>1679</v>
      </c>
      <c r="U326" t="s">
        <v>2805</v>
      </c>
      <c r="V326" t="s">
        <v>2806</v>
      </c>
    </row>
    <row r="327" spans="1:22" hidden="1">
      <c r="A327">
        <v>6604</v>
      </c>
      <c r="B327" t="s">
        <v>1578</v>
      </c>
      <c r="D327" t="s">
        <v>163</v>
      </c>
      <c r="E327" t="s">
        <v>2807</v>
      </c>
      <c r="F327" t="s">
        <v>2808</v>
      </c>
      <c r="G327" t="s">
        <v>2809</v>
      </c>
      <c r="I327" t="b">
        <v>0</v>
      </c>
      <c r="J327">
        <v>82</v>
      </c>
      <c r="K327" t="s">
        <v>1631</v>
      </c>
      <c r="R327" t="s">
        <v>2569</v>
      </c>
      <c r="S327" t="s">
        <v>1679</v>
      </c>
      <c r="U327" t="s">
        <v>2810</v>
      </c>
      <c r="V327" t="s">
        <v>2811</v>
      </c>
    </row>
    <row r="328" spans="1:22" ht="18" customHeight="1">
      <c r="A328">
        <v>12172</v>
      </c>
      <c r="B328" t="s">
        <v>1594</v>
      </c>
      <c r="C328" t="s">
        <v>1594</v>
      </c>
      <c r="D328" t="s">
        <v>163</v>
      </c>
      <c r="E328" t="s">
        <v>361</v>
      </c>
      <c r="F328" s="9" t="s">
        <v>2812</v>
      </c>
      <c r="I328" t="b">
        <v>0</v>
      </c>
      <c r="J328">
        <v>5</v>
      </c>
      <c r="K328" t="s">
        <v>1631</v>
      </c>
      <c r="M328" t="s">
        <v>2813</v>
      </c>
      <c r="O328" t="s">
        <v>2814</v>
      </c>
      <c r="R328" t="s">
        <v>1865</v>
      </c>
      <c r="S328" t="s">
        <v>1663</v>
      </c>
      <c r="U328" t="s">
        <v>2815</v>
      </c>
    </row>
    <row r="329" spans="1:22">
      <c r="A329">
        <v>12260</v>
      </c>
      <c r="B329" t="s">
        <v>1594</v>
      </c>
      <c r="C329" t="s">
        <v>1594</v>
      </c>
      <c r="D329" t="s">
        <v>163</v>
      </c>
      <c r="E329" t="s">
        <v>452</v>
      </c>
      <c r="F329" t="s">
        <v>2816</v>
      </c>
      <c r="I329" t="b">
        <v>0</v>
      </c>
      <c r="J329">
        <v>30</v>
      </c>
      <c r="K329" t="s">
        <v>1588</v>
      </c>
      <c r="M329" t="s">
        <v>2817</v>
      </c>
      <c r="R329" t="s">
        <v>1603</v>
      </c>
      <c r="S329" t="s">
        <v>1584</v>
      </c>
      <c r="U329" t="s">
        <v>1890</v>
      </c>
    </row>
    <row r="330" spans="1:22" hidden="1">
      <c r="A330">
        <v>12403</v>
      </c>
      <c r="B330" t="s">
        <v>1578</v>
      </c>
      <c r="D330" t="s">
        <v>163</v>
      </c>
      <c r="E330" t="s">
        <v>2818</v>
      </c>
      <c r="F330" t="s">
        <v>2819</v>
      </c>
      <c r="I330" t="b">
        <v>1</v>
      </c>
      <c r="J330">
        <v>40</v>
      </c>
      <c r="K330" t="s">
        <v>1588</v>
      </c>
      <c r="M330" t="s">
        <v>2820</v>
      </c>
      <c r="R330" t="s">
        <v>1591</v>
      </c>
      <c r="S330" t="s">
        <v>1592</v>
      </c>
      <c r="U330" t="s">
        <v>1593</v>
      </c>
    </row>
    <row r="331" spans="1:22" hidden="1">
      <c r="A331">
        <v>12643</v>
      </c>
      <c r="B331" t="s">
        <v>1578</v>
      </c>
      <c r="D331" t="s">
        <v>163</v>
      </c>
      <c r="E331" t="s">
        <v>817</v>
      </c>
      <c r="F331" t="s">
        <v>2821</v>
      </c>
      <c r="I331" t="b">
        <v>0</v>
      </c>
      <c r="J331">
        <v>21</v>
      </c>
      <c r="K331" t="s">
        <v>1631</v>
      </c>
      <c r="N331" t="s">
        <v>2803</v>
      </c>
      <c r="R331" t="s">
        <v>2822</v>
      </c>
      <c r="S331" t="s">
        <v>1679</v>
      </c>
      <c r="U331" t="s">
        <v>1644</v>
      </c>
      <c r="V331" t="s">
        <v>2823</v>
      </c>
    </row>
    <row r="332" spans="1:22" hidden="1">
      <c r="A332">
        <v>6468</v>
      </c>
      <c r="B332" t="s">
        <v>1578</v>
      </c>
      <c r="D332" t="s">
        <v>166</v>
      </c>
      <c r="E332" t="s">
        <v>2824</v>
      </c>
      <c r="F332" t="s">
        <v>2825</v>
      </c>
      <c r="G332" t="s">
        <v>2826</v>
      </c>
      <c r="I332" t="b">
        <v>0</v>
      </c>
      <c r="J332">
        <v>60</v>
      </c>
      <c r="K332" t="s">
        <v>1581</v>
      </c>
      <c r="R332" t="s">
        <v>1684</v>
      </c>
      <c r="T332" t="s">
        <v>1583</v>
      </c>
      <c r="U332" t="s">
        <v>1612</v>
      </c>
      <c r="V332" t="s">
        <v>2827</v>
      </c>
    </row>
    <row r="333" spans="1:22" hidden="1">
      <c r="A333">
        <v>10536</v>
      </c>
      <c r="B333" t="s">
        <v>1578</v>
      </c>
      <c r="D333" t="s">
        <v>166</v>
      </c>
      <c r="E333" t="s">
        <v>2828</v>
      </c>
      <c r="F333" t="s">
        <v>2829</v>
      </c>
      <c r="G333" t="s">
        <v>2830</v>
      </c>
      <c r="I333" t="b">
        <v>0</v>
      </c>
      <c r="J333">
        <v>38</v>
      </c>
      <c r="K333" t="s">
        <v>1581</v>
      </c>
      <c r="R333" t="s">
        <v>2831</v>
      </c>
      <c r="T333" t="s">
        <v>1583</v>
      </c>
      <c r="U333" t="s">
        <v>2246</v>
      </c>
      <c r="V333" t="s">
        <v>2832</v>
      </c>
    </row>
    <row r="334" spans="1:22" hidden="1">
      <c r="A334">
        <v>11083</v>
      </c>
      <c r="B334" t="s">
        <v>1578</v>
      </c>
      <c r="D334" t="s">
        <v>166</v>
      </c>
      <c r="E334" t="s">
        <v>1896</v>
      </c>
      <c r="F334" t="s">
        <v>2833</v>
      </c>
      <c r="G334" t="s">
        <v>1898</v>
      </c>
      <c r="H334" t="s">
        <v>1899</v>
      </c>
      <c r="I334" t="b">
        <v>0</v>
      </c>
      <c r="J334">
        <v>34</v>
      </c>
      <c r="K334" t="s">
        <v>1581</v>
      </c>
      <c r="M334" t="s">
        <v>2834</v>
      </c>
      <c r="R334" t="s">
        <v>1769</v>
      </c>
      <c r="T334" t="s">
        <v>1816</v>
      </c>
      <c r="U334" t="s">
        <v>1584</v>
      </c>
    </row>
    <row r="335" spans="1:22" ht="16.5" hidden="1" customHeight="1">
      <c r="A335">
        <v>11341</v>
      </c>
      <c r="B335" t="s">
        <v>1578</v>
      </c>
      <c r="D335" t="s">
        <v>166</v>
      </c>
      <c r="E335" t="s">
        <v>2835</v>
      </c>
      <c r="F335" s="9" t="s">
        <v>2836</v>
      </c>
      <c r="G335" t="s">
        <v>2837</v>
      </c>
      <c r="I335" t="b">
        <v>0</v>
      </c>
      <c r="J335">
        <v>14</v>
      </c>
      <c r="K335" t="s">
        <v>1631</v>
      </c>
      <c r="O335" s="11">
        <v>44512</v>
      </c>
      <c r="R335" t="s">
        <v>2838</v>
      </c>
      <c r="S335" t="s">
        <v>1663</v>
      </c>
      <c r="U335" t="s">
        <v>1797</v>
      </c>
    </row>
    <row r="336" spans="1:22" hidden="1">
      <c r="A336">
        <v>11345</v>
      </c>
      <c r="B336" t="s">
        <v>1578</v>
      </c>
      <c r="D336" t="s">
        <v>166</v>
      </c>
      <c r="E336" t="s">
        <v>2839</v>
      </c>
      <c r="F336" t="s">
        <v>2840</v>
      </c>
      <c r="G336" t="s">
        <v>2837</v>
      </c>
      <c r="I336" t="b">
        <v>0</v>
      </c>
      <c r="J336">
        <v>10</v>
      </c>
      <c r="K336" t="s">
        <v>1631</v>
      </c>
      <c r="M336" t="s">
        <v>2841</v>
      </c>
      <c r="R336" t="s">
        <v>1769</v>
      </c>
      <c r="S336" t="s">
        <v>1592</v>
      </c>
      <c r="U336" t="s">
        <v>1881</v>
      </c>
    </row>
    <row r="337" spans="1:22">
      <c r="A337">
        <v>11562</v>
      </c>
      <c r="B337" t="s">
        <v>1594</v>
      </c>
      <c r="C337" t="s">
        <v>1594</v>
      </c>
      <c r="D337" t="s">
        <v>166</v>
      </c>
      <c r="E337" t="s">
        <v>937</v>
      </c>
      <c r="F337" t="s">
        <v>2842</v>
      </c>
      <c r="I337" t="b">
        <v>0</v>
      </c>
      <c r="J337">
        <v>8</v>
      </c>
      <c r="K337" t="s">
        <v>1631</v>
      </c>
      <c r="M337" t="s">
        <v>2843</v>
      </c>
      <c r="R337" t="s">
        <v>1591</v>
      </c>
      <c r="S337" t="s">
        <v>1663</v>
      </c>
      <c r="U337" t="s">
        <v>1738</v>
      </c>
    </row>
    <row r="338" spans="1:22" hidden="1">
      <c r="A338">
        <v>11564</v>
      </c>
      <c r="B338" t="s">
        <v>1578</v>
      </c>
      <c r="D338" t="s">
        <v>166</v>
      </c>
      <c r="E338" t="s">
        <v>2844</v>
      </c>
      <c r="F338" t="s">
        <v>2845</v>
      </c>
      <c r="I338" t="b">
        <v>0</v>
      </c>
      <c r="J338">
        <v>9</v>
      </c>
      <c r="K338" t="s">
        <v>1631</v>
      </c>
      <c r="M338" t="s">
        <v>2846</v>
      </c>
      <c r="R338" t="s">
        <v>1591</v>
      </c>
      <c r="S338" t="s">
        <v>1663</v>
      </c>
      <c r="U338" t="s">
        <v>2847</v>
      </c>
    </row>
    <row r="339" spans="1:22" hidden="1">
      <c r="A339">
        <v>11585</v>
      </c>
      <c r="B339" t="s">
        <v>1578</v>
      </c>
      <c r="D339" t="s">
        <v>166</v>
      </c>
      <c r="E339" t="s">
        <v>2263</v>
      </c>
      <c r="F339" t="s">
        <v>2848</v>
      </c>
      <c r="G339" t="s">
        <v>2849</v>
      </c>
      <c r="I339" t="b">
        <v>0</v>
      </c>
      <c r="J339">
        <v>16</v>
      </c>
      <c r="K339" t="s">
        <v>1631</v>
      </c>
      <c r="R339" t="s">
        <v>1603</v>
      </c>
      <c r="S339" t="s">
        <v>1670</v>
      </c>
      <c r="U339" t="s">
        <v>1671</v>
      </c>
      <c r="V339" t="s">
        <v>2850</v>
      </c>
    </row>
    <row r="340" spans="1:22" ht="101.45" hidden="1">
      <c r="A340">
        <v>11744</v>
      </c>
      <c r="B340" t="s">
        <v>1578</v>
      </c>
      <c r="D340" t="s">
        <v>166</v>
      </c>
      <c r="E340" t="s">
        <v>2851</v>
      </c>
      <c r="F340" s="9" t="s">
        <v>2852</v>
      </c>
      <c r="I340" t="b">
        <v>0</v>
      </c>
      <c r="J340">
        <v>21</v>
      </c>
      <c r="K340" t="s">
        <v>1588</v>
      </c>
      <c r="M340" t="s">
        <v>2853</v>
      </c>
      <c r="R340" t="s">
        <v>1591</v>
      </c>
      <c r="S340" t="s">
        <v>2854</v>
      </c>
      <c r="U340" t="s">
        <v>1593</v>
      </c>
    </row>
    <row r="341" spans="1:22" hidden="1">
      <c r="A341">
        <v>11756</v>
      </c>
      <c r="B341" t="s">
        <v>1578</v>
      </c>
      <c r="D341" t="s">
        <v>166</v>
      </c>
      <c r="E341" t="s">
        <v>2379</v>
      </c>
      <c r="F341" t="s">
        <v>2855</v>
      </c>
      <c r="G341" t="s">
        <v>2856</v>
      </c>
      <c r="I341" t="b">
        <v>0</v>
      </c>
      <c r="J341">
        <v>29</v>
      </c>
      <c r="K341" t="s">
        <v>1581</v>
      </c>
      <c r="M341" t="s">
        <v>2857</v>
      </c>
      <c r="R341" t="s">
        <v>1591</v>
      </c>
      <c r="T341" t="s">
        <v>1584</v>
      </c>
      <c r="U341" t="s">
        <v>1829</v>
      </c>
      <c r="V341" t="s">
        <v>2858</v>
      </c>
    </row>
    <row r="342" spans="1:22" hidden="1">
      <c r="A342">
        <v>11757</v>
      </c>
      <c r="B342" t="s">
        <v>1578</v>
      </c>
      <c r="D342" t="s">
        <v>166</v>
      </c>
      <c r="E342" t="s">
        <v>2859</v>
      </c>
      <c r="F342" t="s">
        <v>2860</v>
      </c>
      <c r="G342" t="s">
        <v>2856</v>
      </c>
      <c r="I342" t="b">
        <v>0</v>
      </c>
      <c r="J342">
        <v>30</v>
      </c>
      <c r="K342" t="s">
        <v>1581</v>
      </c>
      <c r="M342" t="s">
        <v>2861</v>
      </c>
      <c r="R342" t="s">
        <v>1769</v>
      </c>
      <c r="T342" t="s">
        <v>1584</v>
      </c>
      <c r="U342" t="s">
        <v>1593</v>
      </c>
      <c r="V342" t="s">
        <v>2858</v>
      </c>
    </row>
    <row r="343" spans="1:22" hidden="1">
      <c r="A343">
        <v>11758</v>
      </c>
      <c r="B343" t="s">
        <v>1578</v>
      </c>
      <c r="D343" t="s">
        <v>166</v>
      </c>
      <c r="E343" t="s">
        <v>2862</v>
      </c>
      <c r="F343" t="s">
        <v>2863</v>
      </c>
      <c r="G343" t="s">
        <v>2856</v>
      </c>
      <c r="H343" t="s">
        <v>1625</v>
      </c>
      <c r="I343" t="b">
        <v>0</v>
      </c>
      <c r="J343">
        <v>36</v>
      </c>
      <c r="K343" t="s">
        <v>1581</v>
      </c>
      <c r="M343" t="s">
        <v>2864</v>
      </c>
      <c r="R343" t="s">
        <v>1591</v>
      </c>
      <c r="T343" t="s">
        <v>1584</v>
      </c>
      <c r="U343" t="s">
        <v>1584</v>
      </c>
      <c r="V343" t="s">
        <v>2865</v>
      </c>
    </row>
    <row r="344" spans="1:22" hidden="1">
      <c r="A344">
        <v>11759</v>
      </c>
      <c r="B344" t="s">
        <v>1578</v>
      </c>
      <c r="D344" t="s">
        <v>166</v>
      </c>
      <c r="E344" t="s">
        <v>2866</v>
      </c>
      <c r="F344" t="s">
        <v>2867</v>
      </c>
      <c r="G344" t="s">
        <v>2856</v>
      </c>
      <c r="I344" t="b">
        <v>0</v>
      </c>
      <c r="J344">
        <v>37</v>
      </c>
      <c r="K344" t="s">
        <v>1581</v>
      </c>
      <c r="M344" t="s">
        <v>2868</v>
      </c>
      <c r="R344" t="s">
        <v>1769</v>
      </c>
      <c r="T344" t="s">
        <v>1584</v>
      </c>
      <c r="U344" t="s">
        <v>1584</v>
      </c>
      <c r="V344" t="s">
        <v>2869</v>
      </c>
    </row>
    <row r="345" spans="1:22" hidden="1">
      <c r="A345">
        <v>11895</v>
      </c>
      <c r="B345" t="s">
        <v>1578</v>
      </c>
      <c r="D345" t="s">
        <v>166</v>
      </c>
      <c r="E345" t="s">
        <v>2870</v>
      </c>
      <c r="F345" t="s">
        <v>2871</v>
      </c>
      <c r="G345" t="s">
        <v>2872</v>
      </c>
      <c r="H345" t="s">
        <v>2873</v>
      </c>
      <c r="I345" t="b">
        <v>0</v>
      </c>
      <c r="J345">
        <v>50</v>
      </c>
      <c r="K345" t="s">
        <v>1581</v>
      </c>
      <c r="M345" t="s">
        <v>2874</v>
      </c>
      <c r="R345" t="s">
        <v>1591</v>
      </c>
      <c r="T345" t="s">
        <v>1727</v>
      </c>
      <c r="U345" t="s">
        <v>1612</v>
      </c>
      <c r="V345" t="s">
        <v>2875</v>
      </c>
    </row>
    <row r="346" spans="1:22" hidden="1">
      <c r="A346">
        <v>11935</v>
      </c>
      <c r="B346" t="s">
        <v>1578</v>
      </c>
      <c r="D346" t="s">
        <v>166</v>
      </c>
      <c r="E346" t="s">
        <v>2876</v>
      </c>
      <c r="F346" t="s">
        <v>2877</v>
      </c>
      <c r="G346" t="s">
        <v>2878</v>
      </c>
      <c r="H346" t="s">
        <v>2879</v>
      </c>
      <c r="I346" t="b">
        <v>0</v>
      </c>
      <c r="J346">
        <v>27</v>
      </c>
      <c r="K346" t="s">
        <v>1581</v>
      </c>
      <c r="M346" t="s">
        <v>2880</v>
      </c>
      <c r="R346" t="s">
        <v>2881</v>
      </c>
      <c r="T346" t="s">
        <v>2882</v>
      </c>
      <c r="V346" t="s">
        <v>2883</v>
      </c>
    </row>
    <row r="347" spans="1:22" hidden="1">
      <c r="A347">
        <v>12021</v>
      </c>
      <c r="B347" t="s">
        <v>1578</v>
      </c>
      <c r="D347" t="s">
        <v>166</v>
      </c>
      <c r="E347" t="s">
        <v>776</v>
      </c>
      <c r="F347" t="s">
        <v>2884</v>
      </c>
      <c r="I347" t="b">
        <v>0</v>
      </c>
      <c r="J347">
        <v>20</v>
      </c>
      <c r="K347" t="s">
        <v>1631</v>
      </c>
      <c r="M347" t="s">
        <v>2885</v>
      </c>
      <c r="R347" t="s">
        <v>1591</v>
      </c>
      <c r="S347" t="s">
        <v>1840</v>
      </c>
      <c r="U347" t="s">
        <v>1622</v>
      </c>
    </row>
    <row r="348" spans="1:22" hidden="1">
      <c r="A348">
        <v>12034</v>
      </c>
      <c r="B348" t="s">
        <v>1578</v>
      </c>
      <c r="D348" t="s">
        <v>166</v>
      </c>
      <c r="E348" t="s">
        <v>1617</v>
      </c>
      <c r="F348" t="s">
        <v>2886</v>
      </c>
      <c r="G348" t="s">
        <v>2887</v>
      </c>
      <c r="I348" t="b">
        <v>0</v>
      </c>
      <c r="J348">
        <v>45</v>
      </c>
      <c r="K348" t="s">
        <v>1581</v>
      </c>
      <c r="R348" t="s">
        <v>1591</v>
      </c>
      <c r="T348" t="s">
        <v>1621</v>
      </c>
      <c r="U348" t="s">
        <v>1622</v>
      </c>
      <c r="V348" t="s">
        <v>2888</v>
      </c>
    </row>
    <row r="349" spans="1:22" ht="12.75" hidden="1" customHeight="1">
      <c r="A349">
        <v>12046</v>
      </c>
      <c r="B349" t="s">
        <v>1578</v>
      </c>
      <c r="D349" t="s">
        <v>166</v>
      </c>
      <c r="E349" t="s">
        <v>2889</v>
      </c>
      <c r="F349" s="9" t="s">
        <v>2890</v>
      </c>
      <c r="I349" t="b">
        <v>0</v>
      </c>
      <c r="J349">
        <v>18</v>
      </c>
      <c r="K349" t="s">
        <v>1588</v>
      </c>
      <c r="M349" t="s">
        <v>2891</v>
      </c>
      <c r="R349" t="s">
        <v>1591</v>
      </c>
      <c r="S349" t="s">
        <v>1584</v>
      </c>
      <c r="U349" t="s">
        <v>1829</v>
      </c>
    </row>
    <row r="350" spans="1:22" ht="14.25" hidden="1" customHeight="1">
      <c r="A350">
        <v>12047</v>
      </c>
      <c r="B350" t="s">
        <v>1578</v>
      </c>
      <c r="D350" t="s">
        <v>166</v>
      </c>
      <c r="E350" t="s">
        <v>2892</v>
      </c>
      <c r="F350" s="9" t="s">
        <v>2893</v>
      </c>
      <c r="I350" t="b">
        <v>0</v>
      </c>
      <c r="J350">
        <v>19</v>
      </c>
      <c r="K350" t="s">
        <v>1588</v>
      </c>
      <c r="M350" t="s">
        <v>2894</v>
      </c>
      <c r="R350" t="s">
        <v>1591</v>
      </c>
      <c r="S350" t="s">
        <v>1584</v>
      </c>
      <c r="U350" t="s">
        <v>1829</v>
      </c>
    </row>
    <row r="351" spans="1:22" ht="16.5" customHeight="1">
      <c r="A351">
        <v>12158</v>
      </c>
      <c r="B351" t="s">
        <v>1594</v>
      </c>
      <c r="C351" t="s">
        <v>1594</v>
      </c>
      <c r="D351" t="s">
        <v>166</v>
      </c>
      <c r="E351" t="s">
        <v>2895</v>
      </c>
      <c r="F351" s="9" t="s">
        <v>2896</v>
      </c>
      <c r="I351" t="b">
        <v>0</v>
      </c>
      <c r="J351">
        <v>2</v>
      </c>
      <c r="K351" t="s">
        <v>1631</v>
      </c>
      <c r="M351" t="s">
        <v>2897</v>
      </c>
      <c r="R351" t="s">
        <v>2898</v>
      </c>
      <c r="S351" t="s">
        <v>1663</v>
      </c>
      <c r="U351" t="s">
        <v>1797</v>
      </c>
    </row>
    <row r="352" spans="1:22">
      <c r="A352">
        <v>12159</v>
      </c>
      <c r="B352" t="s">
        <v>1594</v>
      </c>
      <c r="C352" t="s">
        <v>1594</v>
      </c>
      <c r="D352" t="s">
        <v>166</v>
      </c>
      <c r="E352" t="s">
        <v>899</v>
      </c>
      <c r="F352" t="s">
        <v>2899</v>
      </c>
      <c r="I352" t="b">
        <v>0</v>
      </c>
      <c r="J352">
        <v>4</v>
      </c>
      <c r="K352" t="s">
        <v>1631</v>
      </c>
      <c r="M352" t="s">
        <v>2900</v>
      </c>
      <c r="R352" t="s">
        <v>1591</v>
      </c>
      <c r="S352" t="s">
        <v>1663</v>
      </c>
      <c r="U352" t="s">
        <v>1622</v>
      </c>
    </row>
    <row r="353" spans="1:22">
      <c r="A353">
        <v>12160</v>
      </c>
      <c r="B353" t="s">
        <v>1594</v>
      </c>
      <c r="C353" t="s">
        <v>1594</v>
      </c>
      <c r="D353" t="s">
        <v>166</v>
      </c>
      <c r="E353" t="s">
        <v>828</v>
      </c>
      <c r="F353" t="s">
        <v>2901</v>
      </c>
      <c r="I353" t="b">
        <v>0</v>
      </c>
      <c r="J353">
        <v>5</v>
      </c>
      <c r="K353" t="s">
        <v>1631</v>
      </c>
      <c r="M353" t="s">
        <v>2902</v>
      </c>
      <c r="R353" t="s">
        <v>1591</v>
      </c>
      <c r="S353" t="s">
        <v>1663</v>
      </c>
      <c r="U353" t="s">
        <v>1703</v>
      </c>
    </row>
    <row r="354" spans="1:22">
      <c r="A354">
        <v>12161</v>
      </c>
      <c r="B354" t="s">
        <v>1594</v>
      </c>
      <c r="C354" t="s">
        <v>1594</v>
      </c>
      <c r="D354" t="s">
        <v>166</v>
      </c>
      <c r="E354" t="s">
        <v>683</v>
      </c>
      <c r="F354" t="s">
        <v>2903</v>
      </c>
      <c r="I354" t="b">
        <v>0</v>
      </c>
      <c r="J354">
        <v>16</v>
      </c>
      <c r="K354" t="s">
        <v>1588</v>
      </c>
      <c r="M354" t="s">
        <v>2904</v>
      </c>
      <c r="R354" t="s">
        <v>1591</v>
      </c>
      <c r="S354" t="s">
        <v>1584</v>
      </c>
      <c r="U354" t="s">
        <v>1622</v>
      </c>
    </row>
    <row r="355" spans="1:22">
      <c r="A355">
        <v>12324</v>
      </c>
      <c r="B355" t="s">
        <v>1594</v>
      </c>
      <c r="C355" t="s">
        <v>1594</v>
      </c>
      <c r="D355" t="s">
        <v>166</v>
      </c>
      <c r="E355" t="s">
        <v>2905</v>
      </c>
      <c r="F355" t="s">
        <v>2906</v>
      </c>
      <c r="I355" t="b">
        <v>0</v>
      </c>
      <c r="J355">
        <v>22</v>
      </c>
      <c r="K355" t="s">
        <v>1588</v>
      </c>
      <c r="M355" t="s">
        <v>2907</v>
      </c>
      <c r="Q355" t="s">
        <v>1590</v>
      </c>
      <c r="R355" t="s">
        <v>1591</v>
      </c>
      <c r="S355" t="s">
        <v>1584</v>
      </c>
      <c r="U355" t="s">
        <v>1598</v>
      </c>
    </row>
    <row r="356" spans="1:22" hidden="1">
      <c r="A356">
        <v>12446</v>
      </c>
      <c r="B356" t="s">
        <v>1578</v>
      </c>
      <c r="D356" t="s">
        <v>166</v>
      </c>
      <c r="E356" t="s">
        <v>2476</v>
      </c>
      <c r="F356" t="s">
        <v>2477</v>
      </c>
      <c r="I356" t="b">
        <v>0</v>
      </c>
      <c r="J356">
        <v>35</v>
      </c>
      <c r="K356" t="s">
        <v>1581</v>
      </c>
      <c r="R356" t="s">
        <v>1591</v>
      </c>
      <c r="T356" t="s">
        <v>2283</v>
      </c>
      <c r="U356" t="s">
        <v>2115</v>
      </c>
    </row>
    <row r="357" spans="1:22" hidden="1">
      <c r="A357">
        <v>12464</v>
      </c>
      <c r="B357" t="s">
        <v>1578</v>
      </c>
      <c r="D357" t="s">
        <v>166</v>
      </c>
      <c r="E357" t="s">
        <v>2131</v>
      </c>
      <c r="F357" t="s">
        <v>2132</v>
      </c>
      <c r="G357" t="s">
        <v>2133</v>
      </c>
      <c r="I357" t="b">
        <v>0</v>
      </c>
      <c r="J357">
        <v>33</v>
      </c>
      <c r="K357" t="s">
        <v>1581</v>
      </c>
      <c r="M357" t="s">
        <v>2908</v>
      </c>
      <c r="R357" t="s">
        <v>1769</v>
      </c>
      <c r="T357" t="s">
        <v>1816</v>
      </c>
      <c r="U357" t="s">
        <v>1584</v>
      </c>
    </row>
    <row r="358" spans="1:22" hidden="1">
      <c r="A358">
        <v>12493</v>
      </c>
      <c r="B358" t="s">
        <v>1578</v>
      </c>
      <c r="D358" t="s">
        <v>166</v>
      </c>
      <c r="E358" t="s">
        <v>2909</v>
      </c>
      <c r="F358" t="s">
        <v>2910</v>
      </c>
      <c r="I358" t="b">
        <v>0</v>
      </c>
      <c r="J358">
        <v>17</v>
      </c>
      <c r="K358" t="s">
        <v>1588</v>
      </c>
      <c r="M358" t="s">
        <v>2911</v>
      </c>
      <c r="R358" t="s">
        <v>1591</v>
      </c>
      <c r="S358" t="s">
        <v>1584</v>
      </c>
      <c r="U358" t="s">
        <v>1829</v>
      </c>
    </row>
    <row r="359" spans="1:22" hidden="1">
      <c r="A359">
        <v>12541</v>
      </c>
      <c r="B359" t="s">
        <v>1578</v>
      </c>
      <c r="D359" t="s">
        <v>166</v>
      </c>
      <c r="E359" t="s">
        <v>2912</v>
      </c>
      <c r="F359" t="s">
        <v>2913</v>
      </c>
      <c r="G359" t="s">
        <v>2914</v>
      </c>
      <c r="I359" t="b">
        <v>0</v>
      </c>
      <c r="J359">
        <v>47</v>
      </c>
      <c r="K359" t="s">
        <v>1581</v>
      </c>
      <c r="M359" t="s">
        <v>2915</v>
      </c>
      <c r="R359" t="s">
        <v>1603</v>
      </c>
      <c r="T359" t="s">
        <v>1584</v>
      </c>
      <c r="U359" t="s">
        <v>1584</v>
      </c>
    </row>
    <row r="360" spans="1:22" hidden="1">
      <c r="A360">
        <v>12542</v>
      </c>
      <c r="B360" t="s">
        <v>1578</v>
      </c>
      <c r="D360" t="s">
        <v>166</v>
      </c>
      <c r="E360" t="s">
        <v>2916</v>
      </c>
      <c r="F360" t="s">
        <v>2917</v>
      </c>
      <c r="I360" t="b">
        <v>0</v>
      </c>
      <c r="J360">
        <v>12</v>
      </c>
      <c r="K360" t="s">
        <v>1631</v>
      </c>
      <c r="M360" t="s">
        <v>2918</v>
      </c>
      <c r="R360" t="s">
        <v>1965</v>
      </c>
      <c r="S360" t="s">
        <v>1592</v>
      </c>
      <c r="U360" t="s">
        <v>1636</v>
      </c>
    </row>
    <row r="361" spans="1:22">
      <c r="A361">
        <v>12544</v>
      </c>
      <c r="B361" t="s">
        <v>1594</v>
      </c>
      <c r="C361" t="s">
        <v>1594</v>
      </c>
      <c r="D361" t="s">
        <v>166</v>
      </c>
      <c r="E361" t="s">
        <v>697</v>
      </c>
      <c r="F361" t="s">
        <v>2919</v>
      </c>
      <c r="I361" t="b">
        <v>0</v>
      </c>
      <c r="J361">
        <v>7</v>
      </c>
      <c r="K361" t="s">
        <v>1631</v>
      </c>
      <c r="M361" t="s">
        <v>2920</v>
      </c>
      <c r="R361" t="s">
        <v>1591</v>
      </c>
      <c r="S361" t="s">
        <v>1663</v>
      </c>
      <c r="U361" t="s">
        <v>1954</v>
      </c>
    </row>
    <row r="362" spans="1:22" hidden="1">
      <c r="A362">
        <v>12585</v>
      </c>
      <c r="B362" t="s">
        <v>1578</v>
      </c>
      <c r="D362" t="s">
        <v>166</v>
      </c>
      <c r="E362" t="s">
        <v>2921</v>
      </c>
      <c r="F362" t="s">
        <v>2922</v>
      </c>
      <c r="G362" t="s">
        <v>2923</v>
      </c>
      <c r="I362" t="b">
        <v>0</v>
      </c>
      <c r="J362">
        <v>24</v>
      </c>
      <c r="K362" t="s">
        <v>1581</v>
      </c>
      <c r="M362" t="s">
        <v>2924</v>
      </c>
      <c r="R362" t="s">
        <v>2925</v>
      </c>
      <c r="T362" t="s">
        <v>2283</v>
      </c>
      <c r="U362" t="s">
        <v>2115</v>
      </c>
      <c r="V362" t="s">
        <v>2926</v>
      </c>
    </row>
    <row r="363" spans="1:22" ht="15.75" customHeight="1">
      <c r="A363">
        <v>12591</v>
      </c>
      <c r="B363" t="s">
        <v>1594</v>
      </c>
      <c r="C363" t="s">
        <v>1594</v>
      </c>
      <c r="D363" t="s">
        <v>166</v>
      </c>
      <c r="E363" t="s">
        <v>523</v>
      </c>
      <c r="F363" s="9" t="s">
        <v>2927</v>
      </c>
      <c r="I363" t="b">
        <v>0</v>
      </c>
      <c r="J363">
        <v>3</v>
      </c>
      <c r="K363" t="s">
        <v>1631</v>
      </c>
      <c r="M363" t="s">
        <v>2928</v>
      </c>
      <c r="R363" t="s">
        <v>2929</v>
      </c>
      <c r="S363" t="s">
        <v>1663</v>
      </c>
      <c r="U363" t="s">
        <v>2930</v>
      </c>
    </row>
    <row r="364" spans="1:22" hidden="1">
      <c r="A364">
        <v>8382</v>
      </c>
      <c r="B364" t="s">
        <v>1578</v>
      </c>
      <c r="D364" t="s">
        <v>165</v>
      </c>
      <c r="E364" t="s">
        <v>2931</v>
      </c>
      <c r="F364" t="s">
        <v>2932</v>
      </c>
      <c r="G364" t="s">
        <v>2933</v>
      </c>
      <c r="H364" t="s">
        <v>2778</v>
      </c>
      <c r="I364" t="b">
        <v>0</v>
      </c>
      <c r="J364">
        <v>20</v>
      </c>
      <c r="K364" t="s">
        <v>1631</v>
      </c>
      <c r="M364" t="s">
        <v>2934</v>
      </c>
      <c r="N364" t="s">
        <v>2935</v>
      </c>
      <c r="R364" t="s">
        <v>1591</v>
      </c>
      <c r="S364" t="s">
        <v>1670</v>
      </c>
      <c r="U364" t="s">
        <v>1671</v>
      </c>
      <c r="V364" t="s">
        <v>2936</v>
      </c>
    </row>
    <row r="365" spans="1:22" hidden="1">
      <c r="A365">
        <v>9303</v>
      </c>
      <c r="B365" t="s">
        <v>1578</v>
      </c>
      <c r="D365" t="s">
        <v>165</v>
      </c>
      <c r="E365" t="s">
        <v>2937</v>
      </c>
      <c r="F365" t="s">
        <v>2938</v>
      </c>
      <c r="G365" t="s">
        <v>2939</v>
      </c>
      <c r="H365" t="s">
        <v>2940</v>
      </c>
      <c r="I365" t="b">
        <v>0</v>
      </c>
      <c r="J365">
        <v>50</v>
      </c>
      <c r="K365" t="s">
        <v>1581</v>
      </c>
      <c r="M365" t="s">
        <v>2941</v>
      </c>
      <c r="R365" t="s">
        <v>1591</v>
      </c>
      <c r="T365" t="s">
        <v>1584</v>
      </c>
      <c r="U365" t="s">
        <v>1584</v>
      </c>
      <c r="V365" t="s">
        <v>2942</v>
      </c>
    </row>
    <row r="366" spans="1:22" hidden="1">
      <c r="A366">
        <v>9992</v>
      </c>
      <c r="B366" t="s">
        <v>1578</v>
      </c>
      <c r="D366" t="s">
        <v>165</v>
      </c>
      <c r="E366" t="s">
        <v>2943</v>
      </c>
      <c r="F366" t="s">
        <v>2944</v>
      </c>
      <c r="G366" t="s">
        <v>2945</v>
      </c>
      <c r="I366" t="b">
        <v>0</v>
      </c>
      <c r="J366">
        <v>48</v>
      </c>
      <c r="K366" t="s">
        <v>1581</v>
      </c>
      <c r="R366" t="s">
        <v>1591</v>
      </c>
      <c r="T366" t="s">
        <v>1584</v>
      </c>
      <c r="U366" t="s">
        <v>1584</v>
      </c>
      <c r="V366" t="s">
        <v>2946</v>
      </c>
    </row>
    <row r="367" spans="1:22" hidden="1">
      <c r="A367">
        <v>10032</v>
      </c>
      <c r="B367" t="s">
        <v>1578</v>
      </c>
      <c r="D367" t="s">
        <v>165</v>
      </c>
      <c r="E367" t="s">
        <v>2947</v>
      </c>
      <c r="F367" t="s">
        <v>2948</v>
      </c>
      <c r="G367" t="s">
        <v>2949</v>
      </c>
      <c r="I367" t="b">
        <v>0</v>
      </c>
      <c r="J367">
        <v>46</v>
      </c>
      <c r="K367" t="s">
        <v>1581</v>
      </c>
      <c r="R367" t="s">
        <v>1591</v>
      </c>
      <c r="T367" t="s">
        <v>1621</v>
      </c>
      <c r="U367" t="s">
        <v>1644</v>
      </c>
      <c r="V367" t="s">
        <v>2946</v>
      </c>
    </row>
    <row r="368" spans="1:22" hidden="1">
      <c r="A368">
        <v>11082</v>
      </c>
      <c r="B368" t="s">
        <v>1578</v>
      </c>
      <c r="D368" t="s">
        <v>165</v>
      </c>
      <c r="E368" t="s">
        <v>1896</v>
      </c>
      <c r="F368" t="s">
        <v>2950</v>
      </c>
      <c r="G368" t="s">
        <v>1898</v>
      </c>
      <c r="H368" t="s">
        <v>1899</v>
      </c>
      <c r="I368" t="b">
        <v>0</v>
      </c>
      <c r="J368">
        <v>57</v>
      </c>
      <c r="K368" t="s">
        <v>1581</v>
      </c>
      <c r="M368" t="s">
        <v>2951</v>
      </c>
      <c r="R368" t="s">
        <v>1769</v>
      </c>
      <c r="T368" t="s">
        <v>1816</v>
      </c>
      <c r="U368" t="s">
        <v>1584</v>
      </c>
    </row>
    <row r="369" spans="1:22" s="9" customFormat="1" ht="16.5" customHeight="1">
      <c r="A369">
        <v>11423</v>
      </c>
      <c r="B369" s="9" t="s">
        <v>1594</v>
      </c>
      <c r="C369" s="9" t="s">
        <v>1594</v>
      </c>
      <c r="D369" s="9" t="s">
        <v>165</v>
      </c>
      <c r="E369" s="9" t="s">
        <v>693</v>
      </c>
      <c r="F369" s="9" t="s">
        <v>2952</v>
      </c>
      <c r="G369" t="s">
        <v>2953</v>
      </c>
      <c r="H369" t="s">
        <v>2954</v>
      </c>
      <c r="I369" t="b">
        <v>0</v>
      </c>
      <c r="J369">
        <v>12</v>
      </c>
      <c r="K369" s="9" t="s">
        <v>1631</v>
      </c>
      <c r="M369" s="9" t="s">
        <v>2955</v>
      </c>
      <c r="R369" s="9" t="s">
        <v>1591</v>
      </c>
      <c r="S369" s="9" t="s">
        <v>1592</v>
      </c>
      <c r="U369" s="9" t="s">
        <v>1862</v>
      </c>
      <c r="V369" s="9" t="s">
        <v>2956</v>
      </c>
    </row>
    <row r="370" spans="1:22" hidden="1">
      <c r="A370">
        <v>11729</v>
      </c>
      <c r="B370" t="s">
        <v>1578</v>
      </c>
      <c r="D370" t="s">
        <v>165</v>
      </c>
      <c r="E370" t="s">
        <v>2957</v>
      </c>
      <c r="F370" t="s">
        <v>2958</v>
      </c>
      <c r="G370" t="s">
        <v>2959</v>
      </c>
      <c r="I370" t="b">
        <v>0</v>
      </c>
      <c r="J370">
        <v>32</v>
      </c>
      <c r="K370" t="s">
        <v>1588</v>
      </c>
      <c r="M370" t="s">
        <v>2960</v>
      </c>
      <c r="R370" t="s">
        <v>1591</v>
      </c>
      <c r="S370" t="s">
        <v>1584</v>
      </c>
      <c r="U370" t="s">
        <v>1829</v>
      </c>
    </row>
    <row r="371" spans="1:22" hidden="1">
      <c r="A371">
        <v>11783</v>
      </c>
      <c r="B371" t="s">
        <v>1578</v>
      </c>
      <c r="D371" t="s">
        <v>165</v>
      </c>
      <c r="E371" t="s">
        <v>2961</v>
      </c>
      <c r="F371" t="s">
        <v>2962</v>
      </c>
      <c r="I371" t="b">
        <v>0</v>
      </c>
      <c r="J371">
        <v>35</v>
      </c>
      <c r="K371" t="s">
        <v>1588</v>
      </c>
      <c r="M371" t="s">
        <v>2963</v>
      </c>
      <c r="R371" t="s">
        <v>1591</v>
      </c>
      <c r="S371" t="s">
        <v>1584</v>
      </c>
      <c r="U371" t="s">
        <v>1593</v>
      </c>
    </row>
    <row r="372" spans="1:22" s="9" customFormat="1" ht="14.25" customHeight="1">
      <c r="A372">
        <v>12219</v>
      </c>
      <c r="B372" s="9" t="s">
        <v>1594</v>
      </c>
      <c r="C372" s="9" t="s">
        <v>1594</v>
      </c>
      <c r="D372" s="9" t="s">
        <v>165</v>
      </c>
      <c r="E372" s="9" t="s">
        <v>2964</v>
      </c>
      <c r="F372" s="9" t="s">
        <v>2965</v>
      </c>
      <c r="G372" t="s">
        <v>2966</v>
      </c>
      <c r="H372"/>
      <c r="I372" t="b">
        <v>0</v>
      </c>
      <c r="J372">
        <v>25</v>
      </c>
      <c r="K372" s="9" t="s">
        <v>1631</v>
      </c>
      <c r="M372" s="9" t="s">
        <v>2967</v>
      </c>
      <c r="R372" s="9" t="s">
        <v>2968</v>
      </c>
      <c r="S372" s="9" t="s">
        <v>1663</v>
      </c>
      <c r="U372" s="9" t="s">
        <v>1612</v>
      </c>
      <c r="V372" s="9" t="s">
        <v>2946</v>
      </c>
    </row>
    <row r="373" spans="1:22" hidden="1">
      <c r="A373">
        <v>12238</v>
      </c>
      <c r="B373" t="s">
        <v>1578</v>
      </c>
      <c r="D373" t="s">
        <v>165</v>
      </c>
      <c r="E373" t="s">
        <v>2969</v>
      </c>
      <c r="F373" t="s">
        <v>2970</v>
      </c>
      <c r="I373" t="b">
        <v>0</v>
      </c>
      <c r="J373">
        <v>33</v>
      </c>
      <c r="K373" t="s">
        <v>1588</v>
      </c>
      <c r="M373" t="s">
        <v>2971</v>
      </c>
      <c r="R373" t="s">
        <v>1591</v>
      </c>
      <c r="S373" t="s">
        <v>1592</v>
      </c>
      <c r="U373" t="s">
        <v>1593</v>
      </c>
    </row>
    <row r="374" spans="1:22" hidden="1">
      <c r="A374">
        <v>12239</v>
      </c>
      <c r="B374" t="s">
        <v>1578</v>
      </c>
      <c r="D374" t="s">
        <v>165</v>
      </c>
      <c r="E374" t="s">
        <v>2972</v>
      </c>
      <c r="F374" t="s">
        <v>2973</v>
      </c>
      <c r="I374" t="b">
        <v>0</v>
      </c>
      <c r="J374">
        <v>36</v>
      </c>
      <c r="K374" t="s">
        <v>1588</v>
      </c>
      <c r="M374" t="s">
        <v>2974</v>
      </c>
      <c r="R374" t="s">
        <v>1591</v>
      </c>
      <c r="S374" t="s">
        <v>1592</v>
      </c>
      <c r="U374" t="s">
        <v>1593</v>
      </c>
    </row>
    <row r="375" spans="1:22" hidden="1">
      <c r="A375">
        <v>12240</v>
      </c>
      <c r="B375" t="s">
        <v>1578</v>
      </c>
      <c r="D375" t="s">
        <v>165</v>
      </c>
      <c r="E375" t="s">
        <v>2975</v>
      </c>
      <c r="F375" t="s">
        <v>2976</v>
      </c>
      <c r="I375" t="b">
        <v>0</v>
      </c>
      <c r="J375">
        <v>34</v>
      </c>
      <c r="K375" t="s">
        <v>1588</v>
      </c>
      <c r="M375" t="s">
        <v>2977</v>
      </c>
      <c r="R375" t="s">
        <v>1591</v>
      </c>
      <c r="S375" t="s">
        <v>1592</v>
      </c>
      <c r="U375" t="s">
        <v>1593</v>
      </c>
    </row>
    <row r="376" spans="1:22" hidden="1">
      <c r="A376">
        <v>12373</v>
      </c>
      <c r="B376" t="s">
        <v>1578</v>
      </c>
      <c r="D376" t="s">
        <v>165</v>
      </c>
      <c r="E376" t="s">
        <v>2978</v>
      </c>
      <c r="F376" t="s">
        <v>2979</v>
      </c>
      <c r="I376" t="b">
        <v>0</v>
      </c>
      <c r="J376">
        <v>5</v>
      </c>
      <c r="K376" t="s">
        <v>1588</v>
      </c>
      <c r="M376" t="s">
        <v>2980</v>
      </c>
      <c r="R376" t="s">
        <v>1591</v>
      </c>
      <c r="S376" t="s">
        <v>1592</v>
      </c>
      <c r="U376" t="s">
        <v>1593</v>
      </c>
    </row>
    <row r="377" spans="1:22" hidden="1">
      <c r="A377">
        <v>12374</v>
      </c>
      <c r="B377" t="s">
        <v>1578</v>
      </c>
      <c r="D377" t="s">
        <v>165</v>
      </c>
      <c r="E377" t="s">
        <v>2981</v>
      </c>
      <c r="F377" t="s">
        <v>2982</v>
      </c>
      <c r="I377" t="b">
        <v>0</v>
      </c>
      <c r="J377">
        <v>8</v>
      </c>
      <c r="K377" t="s">
        <v>1588</v>
      </c>
      <c r="M377" t="s">
        <v>2983</v>
      </c>
      <c r="R377" t="s">
        <v>1591</v>
      </c>
      <c r="S377" t="s">
        <v>1584</v>
      </c>
      <c r="U377" t="s">
        <v>1593</v>
      </c>
    </row>
    <row r="378" spans="1:22" hidden="1">
      <c r="A378">
        <v>12375</v>
      </c>
      <c r="B378" t="s">
        <v>1578</v>
      </c>
      <c r="D378" t="s">
        <v>165</v>
      </c>
      <c r="E378" t="s">
        <v>2984</v>
      </c>
      <c r="F378" t="s">
        <v>2985</v>
      </c>
      <c r="I378" t="b">
        <v>0</v>
      </c>
      <c r="J378">
        <v>12</v>
      </c>
      <c r="K378" t="s">
        <v>1588</v>
      </c>
      <c r="M378" t="s">
        <v>2986</v>
      </c>
      <c r="R378" t="s">
        <v>1591</v>
      </c>
      <c r="S378" t="s">
        <v>1592</v>
      </c>
      <c r="U378" t="s">
        <v>1584</v>
      </c>
    </row>
    <row r="379" spans="1:22" hidden="1">
      <c r="A379">
        <v>12411</v>
      </c>
      <c r="B379" t="s">
        <v>1578</v>
      </c>
      <c r="D379" t="s">
        <v>165</v>
      </c>
      <c r="E379" t="s">
        <v>2263</v>
      </c>
      <c r="F379" t="s">
        <v>2987</v>
      </c>
      <c r="I379" t="b">
        <v>0</v>
      </c>
      <c r="J379">
        <v>35</v>
      </c>
      <c r="K379" t="s">
        <v>1631</v>
      </c>
      <c r="M379" t="s">
        <v>2988</v>
      </c>
      <c r="R379" t="s">
        <v>1603</v>
      </c>
      <c r="S379" t="s">
        <v>1670</v>
      </c>
      <c r="U379" t="s">
        <v>2531</v>
      </c>
    </row>
    <row r="380" spans="1:22" hidden="1">
      <c r="A380">
        <v>12445</v>
      </c>
      <c r="B380" t="s">
        <v>1578</v>
      </c>
      <c r="D380" t="s">
        <v>165</v>
      </c>
      <c r="E380" t="s">
        <v>2476</v>
      </c>
      <c r="F380" t="s">
        <v>2477</v>
      </c>
      <c r="I380" t="b">
        <v>0</v>
      </c>
      <c r="J380">
        <v>54</v>
      </c>
      <c r="K380" t="s">
        <v>1581</v>
      </c>
      <c r="R380" t="s">
        <v>1591</v>
      </c>
      <c r="T380" t="s">
        <v>2283</v>
      </c>
      <c r="U380" t="s">
        <v>2115</v>
      </c>
    </row>
    <row r="381" spans="1:22" hidden="1">
      <c r="A381">
        <v>12463</v>
      </c>
      <c r="B381" t="s">
        <v>1578</v>
      </c>
      <c r="D381" t="s">
        <v>165</v>
      </c>
      <c r="E381" t="s">
        <v>2131</v>
      </c>
      <c r="F381" t="s">
        <v>2989</v>
      </c>
      <c r="G381" t="s">
        <v>2133</v>
      </c>
      <c r="I381" t="b">
        <v>0</v>
      </c>
      <c r="J381">
        <v>55</v>
      </c>
      <c r="K381" t="s">
        <v>1581</v>
      </c>
      <c r="M381" t="s">
        <v>2990</v>
      </c>
      <c r="R381" t="s">
        <v>1769</v>
      </c>
      <c r="T381" t="s">
        <v>1816</v>
      </c>
      <c r="U381" t="s">
        <v>1584</v>
      </c>
    </row>
    <row r="382" spans="1:22" s="9" customFormat="1" ht="16.5" customHeight="1">
      <c r="A382">
        <v>12516</v>
      </c>
      <c r="B382" s="9" t="s">
        <v>1594</v>
      </c>
      <c r="C382" s="9" t="s">
        <v>1594</v>
      </c>
      <c r="D382" s="9" t="s">
        <v>165</v>
      </c>
      <c r="E382" s="9" t="s">
        <v>2991</v>
      </c>
      <c r="F382" s="9" t="s">
        <v>2992</v>
      </c>
      <c r="G382"/>
      <c r="H382"/>
      <c r="I382" t="b">
        <v>1</v>
      </c>
      <c r="J382">
        <v>5</v>
      </c>
      <c r="K382" s="9" t="s">
        <v>1631</v>
      </c>
      <c r="M382" s="9" t="s">
        <v>2993</v>
      </c>
      <c r="R382" s="9" t="s">
        <v>2286</v>
      </c>
      <c r="S382" s="9" t="s">
        <v>1663</v>
      </c>
      <c r="U382" s="9" t="s">
        <v>2143</v>
      </c>
    </row>
    <row r="383" spans="1:22" hidden="1">
      <c r="A383">
        <v>12528</v>
      </c>
      <c r="B383" t="s">
        <v>1578</v>
      </c>
      <c r="D383" t="s">
        <v>165</v>
      </c>
      <c r="E383" t="s">
        <v>2994</v>
      </c>
      <c r="F383" t="s">
        <v>2995</v>
      </c>
      <c r="I383" t="b">
        <v>0</v>
      </c>
      <c r="J383">
        <v>2</v>
      </c>
      <c r="K383" t="s">
        <v>1631</v>
      </c>
      <c r="M383" t="s">
        <v>2996</v>
      </c>
      <c r="R383" t="s">
        <v>1591</v>
      </c>
      <c r="S383" t="s">
        <v>1663</v>
      </c>
      <c r="U383" t="s">
        <v>2262</v>
      </c>
    </row>
    <row r="384" spans="1:22" hidden="1">
      <c r="A384">
        <v>12529</v>
      </c>
      <c r="B384" t="s">
        <v>1578</v>
      </c>
      <c r="D384" t="s">
        <v>165</v>
      </c>
      <c r="E384" t="s">
        <v>2997</v>
      </c>
      <c r="F384" t="s">
        <v>2998</v>
      </c>
      <c r="I384" t="b">
        <v>0</v>
      </c>
      <c r="J384">
        <v>2</v>
      </c>
      <c r="K384" t="s">
        <v>1631</v>
      </c>
      <c r="M384" t="s">
        <v>2999</v>
      </c>
      <c r="R384" t="s">
        <v>1591</v>
      </c>
      <c r="S384" t="s">
        <v>1663</v>
      </c>
      <c r="U384" t="s">
        <v>1738</v>
      </c>
    </row>
    <row r="385" spans="1:22" hidden="1">
      <c r="A385">
        <v>12622</v>
      </c>
      <c r="B385" t="s">
        <v>1578</v>
      </c>
      <c r="D385" t="s">
        <v>165</v>
      </c>
      <c r="E385" t="s">
        <v>3000</v>
      </c>
      <c r="F385" t="s">
        <v>3001</v>
      </c>
      <c r="G385" t="s">
        <v>3002</v>
      </c>
      <c r="I385" t="b">
        <v>0</v>
      </c>
      <c r="J385">
        <v>40</v>
      </c>
      <c r="K385" t="s">
        <v>1581</v>
      </c>
      <c r="M385" t="s">
        <v>3003</v>
      </c>
      <c r="R385" t="s">
        <v>1591</v>
      </c>
      <c r="T385" t="s">
        <v>1584</v>
      </c>
      <c r="U385" t="s">
        <v>1584</v>
      </c>
      <c r="V385" t="s">
        <v>3004</v>
      </c>
    </row>
    <row r="386" spans="1:22" hidden="1">
      <c r="A386">
        <v>12623</v>
      </c>
      <c r="B386" t="s">
        <v>1578</v>
      </c>
      <c r="D386" t="s">
        <v>165</v>
      </c>
      <c r="E386" t="s">
        <v>3005</v>
      </c>
      <c r="F386" t="s">
        <v>3006</v>
      </c>
      <c r="G386" t="s">
        <v>3007</v>
      </c>
      <c r="I386" t="b">
        <v>0</v>
      </c>
      <c r="J386">
        <v>90</v>
      </c>
      <c r="K386" t="s">
        <v>1581</v>
      </c>
      <c r="M386" t="s">
        <v>3008</v>
      </c>
      <c r="R386" t="s">
        <v>1769</v>
      </c>
      <c r="T386" t="s">
        <v>1583</v>
      </c>
      <c r="U386" t="s">
        <v>1612</v>
      </c>
      <c r="V386" t="s">
        <v>3004</v>
      </c>
    </row>
    <row r="387" spans="1:22" hidden="1">
      <c r="A387">
        <v>12624</v>
      </c>
      <c r="B387" t="s">
        <v>1578</v>
      </c>
      <c r="D387" t="s">
        <v>165</v>
      </c>
      <c r="E387" t="s">
        <v>3009</v>
      </c>
      <c r="F387" t="s">
        <v>3010</v>
      </c>
      <c r="G387" t="s">
        <v>3007</v>
      </c>
      <c r="I387" t="b">
        <v>0</v>
      </c>
      <c r="J387">
        <v>85</v>
      </c>
      <c r="K387" t="s">
        <v>1581</v>
      </c>
      <c r="M387" t="s">
        <v>3011</v>
      </c>
      <c r="R387" t="s">
        <v>1591</v>
      </c>
      <c r="T387" t="s">
        <v>1584</v>
      </c>
      <c r="U387" t="s">
        <v>1874</v>
      </c>
      <c r="V387" t="s">
        <v>3012</v>
      </c>
    </row>
    <row r="388" spans="1:22" hidden="1">
      <c r="A388">
        <v>12625</v>
      </c>
      <c r="B388" t="s">
        <v>1578</v>
      </c>
      <c r="D388" t="s">
        <v>165</v>
      </c>
      <c r="E388" t="s">
        <v>3013</v>
      </c>
      <c r="F388" t="s">
        <v>3014</v>
      </c>
      <c r="G388" t="s">
        <v>3007</v>
      </c>
      <c r="I388" t="b">
        <v>0</v>
      </c>
      <c r="J388">
        <v>93</v>
      </c>
      <c r="K388" t="s">
        <v>1581</v>
      </c>
      <c r="M388" t="s">
        <v>3015</v>
      </c>
      <c r="R388" t="s">
        <v>1965</v>
      </c>
      <c r="T388" t="s">
        <v>1584</v>
      </c>
      <c r="U388" t="s">
        <v>1612</v>
      </c>
      <c r="V388" t="s">
        <v>3004</v>
      </c>
    </row>
    <row r="389" spans="1:22" hidden="1">
      <c r="A389">
        <v>12662</v>
      </c>
      <c r="B389" t="s">
        <v>1578</v>
      </c>
      <c r="D389" t="s">
        <v>165</v>
      </c>
      <c r="E389" t="s">
        <v>3016</v>
      </c>
      <c r="F389" t="s">
        <v>3017</v>
      </c>
      <c r="I389" t="b">
        <v>1</v>
      </c>
      <c r="J389">
        <v>15</v>
      </c>
      <c r="K389" t="s">
        <v>1631</v>
      </c>
      <c r="M389" t="s">
        <v>3018</v>
      </c>
      <c r="R389" t="s">
        <v>1591</v>
      </c>
      <c r="S389" t="s">
        <v>1663</v>
      </c>
      <c r="U389" t="s">
        <v>1954</v>
      </c>
    </row>
    <row r="390" spans="1:22">
      <c r="B390" t="s">
        <v>1594</v>
      </c>
      <c r="D390" t="s">
        <v>165</v>
      </c>
      <c r="E390" t="s">
        <v>3019</v>
      </c>
      <c r="F390" t="s">
        <v>3020</v>
      </c>
    </row>
    <row r="391" spans="1:22">
      <c r="B391" t="s">
        <v>1594</v>
      </c>
      <c r="D391" t="s">
        <v>165</v>
      </c>
      <c r="E391" t="s">
        <v>3021</v>
      </c>
      <c r="F391" t="s">
        <v>3020</v>
      </c>
    </row>
    <row r="392" spans="1:22" s="9" customFormat="1" ht="15" customHeight="1">
      <c r="A392">
        <v>12676</v>
      </c>
      <c r="B392" s="9" t="s">
        <v>1594</v>
      </c>
      <c r="C392" s="9" t="s">
        <v>1594</v>
      </c>
      <c r="D392" s="9" t="s">
        <v>165</v>
      </c>
      <c r="E392" s="9" t="s">
        <v>3022</v>
      </c>
      <c r="F392" s="9" t="s">
        <v>3023</v>
      </c>
      <c r="G392"/>
      <c r="H392"/>
      <c r="I392" t="b">
        <v>1</v>
      </c>
      <c r="J392">
        <v>10</v>
      </c>
      <c r="K392" s="9" t="s">
        <v>1631</v>
      </c>
      <c r="M392" s="9" t="s">
        <v>3024</v>
      </c>
      <c r="N392" s="9" t="s">
        <v>3025</v>
      </c>
      <c r="R392" s="9" t="s">
        <v>1643</v>
      </c>
      <c r="S392" s="9" t="s">
        <v>1663</v>
      </c>
      <c r="U392" s="9" t="s">
        <v>1612</v>
      </c>
    </row>
    <row r="393" spans="1:22" hidden="1">
      <c r="A393">
        <v>5729</v>
      </c>
      <c r="B393" t="s">
        <v>1578</v>
      </c>
      <c r="D393" t="s">
        <v>164</v>
      </c>
      <c r="E393" t="s">
        <v>3026</v>
      </c>
      <c r="F393" t="s">
        <v>3027</v>
      </c>
      <c r="I393" t="b">
        <v>0</v>
      </c>
      <c r="J393">
        <v>85</v>
      </c>
      <c r="K393" t="s">
        <v>1581</v>
      </c>
      <c r="R393" t="s">
        <v>1643</v>
      </c>
      <c r="T393" t="s">
        <v>1584</v>
      </c>
      <c r="U393" t="s">
        <v>2531</v>
      </c>
      <c r="V393" t="s">
        <v>3028</v>
      </c>
    </row>
    <row r="394" spans="1:22" hidden="1">
      <c r="A394">
        <v>8440</v>
      </c>
      <c r="B394" t="s">
        <v>1578</v>
      </c>
      <c r="D394" t="s">
        <v>164</v>
      </c>
      <c r="E394" t="s">
        <v>3029</v>
      </c>
      <c r="F394" t="s">
        <v>3030</v>
      </c>
      <c r="G394" t="s">
        <v>3031</v>
      </c>
      <c r="I394" t="b">
        <v>0</v>
      </c>
      <c r="J394">
        <v>36</v>
      </c>
      <c r="K394" t="s">
        <v>1581</v>
      </c>
      <c r="R394" t="s">
        <v>1591</v>
      </c>
      <c r="T394" t="s">
        <v>1584</v>
      </c>
      <c r="U394" t="s">
        <v>1584</v>
      </c>
      <c r="V394" t="s">
        <v>3032</v>
      </c>
    </row>
    <row r="395" spans="1:22" hidden="1">
      <c r="A395">
        <v>11603</v>
      </c>
      <c r="B395" t="s">
        <v>1578</v>
      </c>
      <c r="D395" t="s">
        <v>164</v>
      </c>
      <c r="E395" t="s">
        <v>3033</v>
      </c>
      <c r="F395" t="s">
        <v>3034</v>
      </c>
      <c r="G395" t="s">
        <v>1868</v>
      </c>
      <c r="I395" t="b">
        <v>0</v>
      </c>
      <c r="J395">
        <v>33</v>
      </c>
      <c r="K395" t="s">
        <v>1581</v>
      </c>
      <c r="M395" t="s">
        <v>3035</v>
      </c>
      <c r="R395" t="s">
        <v>1591</v>
      </c>
      <c r="T395" t="s">
        <v>1621</v>
      </c>
      <c r="U395" t="s">
        <v>1622</v>
      </c>
      <c r="V395" t="s">
        <v>3032</v>
      </c>
    </row>
    <row r="396" spans="1:22">
      <c r="A396">
        <v>12020</v>
      </c>
      <c r="B396" s="15" t="s">
        <v>1594</v>
      </c>
      <c r="C396" s="15" t="s">
        <v>1594</v>
      </c>
      <c r="D396" t="s">
        <v>164</v>
      </c>
      <c r="E396" t="s">
        <v>340</v>
      </c>
      <c r="F396" t="s">
        <v>3036</v>
      </c>
      <c r="I396" t="b">
        <v>0</v>
      </c>
      <c r="J396">
        <v>10</v>
      </c>
      <c r="K396" t="s">
        <v>1631</v>
      </c>
      <c r="M396" t="s">
        <v>3037</v>
      </c>
      <c r="R396" t="s">
        <v>2403</v>
      </c>
      <c r="S396" t="s">
        <v>1663</v>
      </c>
      <c r="U396" t="s">
        <v>1636</v>
      </c>
    </row>
    <row r="397" spans="1:22">
      <c r="A397">
        <v>12215</v>
      </c>
      <c r="B397" t="s">
        <v>1594</v>
      </c>
      <c r="C397" t="s">
        <v>1594</v>
      </c>
      <c r="D397" t="s">
        <v>164</v>
      </c>
      <c r="E397" t="s">
        <v>2685</v>
      </c>
      <c r="F397" t="s">
        <v>3038</v>
      </c>
      <c r="I397" t="b">
        <v>0</v>
      </c>
      <c r="J397">
        <v>5</v>
      </c>
      <c r="K397" t="s">
        <v>1631</v>
      </c>
      <c r="M397" t="s">
        <v>3039</v>
      </c>
      <c r="R397" t="s">
        <v>1591</v>
      </c>
      <c r="S397" t="s">
        <v>1663</v>
      </c>
      <c r="U397" t="s">
        <v>1622</v>
      </c>
    </row>
    <row r="398" spans="1:22" hidden="1">
      <c r="A398">
        <v>12275</v>
      </c>
      <c r="B398" t="s">
        <v>1578</v>
      </c>
      <c r="D398" t="s">
        <v>164</v>
      </c>
      <c r="E398" t="s">
        <v>3040</v>
      </c>
      <c r="F398" t="s">
        <v>3041</v>
      </c>
      <c r="G398" t="s">
        <v>3042</v>
      </c>
      <c r="I398" t="b">
        <v>0</v>
      </c>
      <c r="J398">
        <v>3</v>
      </c>
      <c r="K398" t="s">
        <v>1631</v>
      </c>
      <c r="M398" t="s">
        <v>3043</v>
      </c>
      <c r="R398" t="s">
        <v>1591</v>
      </c>
      <c r="S398" t="s">
        <v>1592</v>
      </c>
      <c r="U398" t="s">
        <v>2531</v>
      </c>
      <c r="V398" t="s">
        <v>3044</v>
      </c>
    </row>
    <row r="399" spans="1:22" hidden="1">
      <c r="A399">
        <v>12421</v>
      </c>
      <c r="B399" t="s">
        <v>1578</v>
      </c>
      <c r="D399" t="s">
        <v>164</v>
      </c>
      <c r="E399" t="s">
        <v>1896</v>
      </c>
      <c r="F399" t="s">
        <v>3045</v>
      </c>
      <c r="I399" t="b">
        <v>0</v>
      </c>
      <c r="J399">
        <v>39</v>
      </c>
      <c r="K399" t="s">
        <v>1581</v>
      </c>
      <c r="M399" t="s">
        <v>3046</v>
      </c>
      <c r="R399" t="s">
        <v>1769</v>
      </c>
      <c r="T399" t="s">
        <v>1816</v>
      </c>
      <c r="U399" t="s">
        <v>1584</v>
      </c>
    </row>
    <row r="400" spans="1:22" hidden="1">
      <c r="A400">
        <v>12444</v>
      </c>
      <c r="B400" t="s">
        <v>1578</v>
      </c>
      <c r="D400" t="s">
        <v>164</v>
      </c>
      <c r="E400" t="s">
        <v>2476</v>
      </c>
      <c r="F400" t="s">
        <v>2477</v>
      </c>
      <c r="I400" t="b">
        <v>0</v>
      </c>
      <c r="J400">
        <v>42</v>
      </c>
      <c r="K400" t="s">
        <v>1581</v>
      </c>
      <c r="R400" t="s">
        <v>1591</v>
      </c>
      <c r="T400" t="s">
        <v>2283</v>
      </c>
      <c r="U400" t="s">
        <v>2115</v>
      </c>
    </row>
    <row r="401" spans="1:22" hidden="1">
      <c r="A401">
        <v>12462</v>
      </c>
      <c r="B401" t="s">
        <v>1578</v>
      </c>
      <c r="D401" t="s">
        <v>164</v>
      </c>
      <c r="E401" t="s">
        <v>2131</v>
      </c>
      <c r="F401" t="s">
        <v>2132</v>
      </c>
      <c r="G401" t="s">
        <v>2133</v>
      </c>
      <c r="I401" t="b">
        <v>0</v>
      </c>
      <c r="J401">
        <v>37</v>
      </c>
      <c r="K401" t="s">
        <v>1581</v>
      </c>
      <c r="M401" t="s">
        <v>3047</v>
      </c>
      <c r="R401" t="s">
        <v>1769</v>
      </c>
      <c r="T401" t="s">
        <v>1816</v>
      </c>
      <c r="U401" t="s">
        <v>1584</v>
      </c>
    </row>
    <row r="402" spans="1:22" hidden="1">
      <c r="A402">
        <v>12562</v>
      </c>
      <c r="B402" t="s">
        <v>1578</v>
      </c>
      <c r="D402" t="s">
        <v>164</v>
      </c>
      <c r="E402" t="s">
        <v>3048</v>
      </c>
      <c r="F402" t="s">
        <v>3049</v>
      </c>
      <c r="G402" t="s">
        <v>2376</v>
      </c>
      <c r="I402" t="b">
        <v>0</v>
      </c>
      <c r="J402">
        <v>28</v>
      </c>
      <c r="K402" t="s">
        <v>1581</v>
      </c>
      <c r="M402" t="s">
        <v>3050</v>
      </c>
      <c r="R402" t="s">
        <v>1750</v>
      </c>
      <c r="T402" t="s">
        <v>2283</v>
      </c>
      <c r="U402" t="s">
        <v>2115</v>
      </c>
      <c r="V402" t="s">
        <v>3051</v>
      </c>
    </row>
    <row r="403" spans="1:22" hidden="1">
      <c r="A403">
        <v>12563</v>
      </c>
      <c r="B403" t="s">
        <v>1578</v>
      </c>
      <c r="D403" t="s">
        <v>164</v>
      </c>
      <c r="E403" t="s">
        <v>3052</v>
      </c>
      <c r="F403" t="s">
        <v>3053</v>
      </c>
      <c r="G403" t="s">
        <v>3054</v>
      </c>
      <c r="I403" t="b">
        <v>0</v>
      </c>
      <c r="J403">
        <v>29</v>
      </c>
      <c r="K403" t="s">
        <v>1581</v>
      </c>
      <c r="M403" t="s">
        <v>3055</v>
      </c>
      <c r="R403" t="s">
        <v>1591</v>
      </c>
      <c r="T403" t="s">
        <v>2283</v>
      </c>
      <c r="U403" t="s">
        <v>2115</v>
      </c>
      <c r="V403" t="s">
        <v>3056</v>
      </c>
    </row>
    <row r="404" spans="1:22" hidden="1">
      <c r="A404">
        <v>12564</v>
      </c>
      <c r="B404" t="s">
        <v>1578</v>
      </c>
      <c r="D404" t="s">
        <v>164</v>
      </c>
      <c r="E404" t="s">
        <v>3057</v>
      </c>
      <c r="F404" t="s">
        <v>3058</v>
      </c>
      <c r="G404" t="s">
        <v>3054</v>
      </c>
      <c r="I404" t="b">
        <v>0</v>
      </c>
      <c r="J404">
        <v>30</v>
      </c>
      <c r="K404" t="s">
        <v>1581</v>
      </c>
      <c r="M404" t="s">
        <v>3059</v>
      </c>
      <c r="R404" t="s">
        <v>1591</v>
      </c>
      <c r="T404" t="s">
        <v>1584</v>
      </c>
      <c r="U404" t="s">
        <v>2115</v>
      </c>
    </row>
    <row r="405" spans="1:22" hidden="1">
      <c r="A405">
        <v>12670</v>
      </c>
      <c r="B405" t="s">
        <v>1578</v>
      </c>
      <c r="D405" t="s">
        <v>164</v>
      </c>
      <c r="E405" t="s">
        <v>3060</v>
      </c>
      <c r="F405" t="s">
        <v>3061</v>
      </c>
      <c r="G405" t="s">
        <v>3062</v>
      </c>
      <c r="I405" t="b">
        <v>1</v>
      </c>
      <c r="J405">
        <v>8</v>
      </c>
      <c r="K405" t="s">
        <v>1581</v>
      </c>
      <c r="M405" t="s">
        <v>3063</v>
      </c>
      <c r="R405" t="s">
        <v>1659</v>
      </c>
      <c r="T405" t="s">
        <v>1727</v>
      </c>
      <c r="U405" t="s">
        <v>2246</v>
      </c>
      <c r="V405" t="s">
        <v>3064</v>
      </c>
    </row>
    <row r="406" spans="1:22">
      <c r="A406">
        <v>12682</v>
      </c>
      <c r="B406" t="s">
        <v>1594</v>
      </c>
      <c r="C406" t="s">
        <v>1594</v>
      </c>
      <c r="D406" t="s">
        <v>164</v>
      </c>
      <c r="E406" t="s">
        <v>3065</v>
      </c>
      <c r="F406" t="s">
        <v>3066</v>
      </c>
      <c r="G406" t="s">
        <v>3067</v>
      </c>
      <c r="I406" t="b">
        <v>1</v>
      </c>
      <c r="J406">
        <v>30</v>
      </c>
      <c r="K406" t="s">
        <v>1631</v>
      </c>
      <c r="M406" t="s">
        <v>3068</v>
      </c>
      <c r="R406" t="s">
        <v>1769</v>
      </c>
      <c r="S406" t="s">
        <v>1923</v>
      </c>
      <c r="U406" t="s">
        <v>1797</v>
      </c>
      <c r="V406" t="s">
        <v>3069</v>
      </c>
    </row>
    <row r="407" spans="1:22">
      <c r="A407">
        <v>12683</v>
      </c>
      <c r="B407" t="s">
        <v>1594</v>
      </c>
      <c r="C407" t="s">
        <v>1594</v>
      </c>
      <c r="D407" t="s">
        <v>164</v>
      </c>
      <c r="E407" t="s">
        <v>3070</v>
      </c>
      <c r="F407" t="s">
        <v>3071</v>
      </c>
      <c r="I407" t="b">
        <v>0</v>
      </c>
      <c r="J407">
        <v>2</v>
      </c>
      <c r="K407" t="s">
        <v>1588</v>
      </c>
      <c r="R407" t="s">
        <v>1591</v>
      </c>
      <c r="S407" t="s">
        <v>1663</v>
      </c>
      <c r="U407" t="s">
        <v>1636</v>
      </c>
    </row>
    <row r="408" spans="1:22" hidden="1">
      <c r="A408">
        <v>5492</v>
      </c>
      <c r="B408" t="s">
        <v>1578</v>
      </c>
      <c r="D408" t="s">
        <v>167</v>
      </c>
      <c r="E408" t="s">
        <v>3072</v>
      </c>
      <c r="F408" t="s">
        <v>3073</v>
      </c>
      <c r="G408" t="s">
        <v>3074</v>
      </c>
      <c r="I408" t="b">
        <v>0</v>
      </c>
      <c r="J408">
        <v>32</v>
      </c>
      <c r="K408" t="s">
        <v>1631</v>
      </c>
      <c r="R408" t="s">
        <v>2968</v>
      </c>
      <c r="S408" t="s">
        <v>1670</v>
      </c>
      <c r="U408" t="s">
        <v>1671</v>
      </c>
      <c r="V408" t="s">
        <v>3075</v>
      </c>
    </row>
    <row r="409" spans="1:22" hidden="1">
      <c r="A409">
        <v>5769</v>
      </c>
      <c r="B409" t="s">
        <v>1578</v>
      </c>
      <c r="D409" t="s">
        <v>167</v>
      </c>
      <c r="E409" t="s">
        <v>3076</v>
      </c>
      <c r="F409" t="s">
        <v>3077</v>
      </c>
      <c r="G409" t="s">
        <v>3078</v>
      </c>
      <c r="H409" t="s">
        <v>3079</v>
      </c>
      <c r="I409" t="b">
        <v>0</v>
      </c>
      <c r="J409">
        <v>25</v>
      </c>
      <c r="K409" t="s">
        <v>1631</v>
      </c>
      <c r="R409" t="s">
        <v>1684</v>
      </c>
      <c r="S409" t="s">
        <v>1699</v>
      </c>
      <c r="U409" t="s">
        <v>2391</v>
      </c>
      <c r="V409" t="s">
        <v>3080</v>
      </c>
    </row>
    <row r="410" spans="1:22" hidden="1">
      <c r="A410">
        <v>9216</v>
      </c>
      <c r="B410" t="s">
        <v>1578</v>
      </c>
      <c r="D410" t="s">
        <v>167</v>
      </c>
      <c r="E410" t="s">
        <v>3081</v>
      </c>
      <c r="F410" t="s">
        <v>3082</v>
      </c>
      <c r="G410" t="s">
        <v>1859</v>
      </c>
      <c r="I410" t="b">
        <v>0</v>
      </c>
      <c r="J410">
        <v>50</v>
      </c>
      <c r="K410" t="s">
        <v>1588</v>
      </c>
      <c r="R410" t="s">
        <v>1591</v>
      </c>
      <c r="S410" t="s">
        <v>1584</v>
      </c>
      <c r="U410" t="s">
        <v>1616</v>
      </c>
    </row>
    <row r="411" spans="1:22">
      <c r="A411">
        <v>9693</v>
      </c>
      <c r="B411" t="s">
        <v>1594</v>
      </c>
      <c r="C411" t="s">
        <v>1594</v>
      </c>
      <c r="D411" t="s">
        <v>167</v>
      </c>
      <c r="E411" t="s">
        <v>3083</v>
      </c>
      <c r="F411" t="s">
        <v>3084</v>
      </c>
      <c r="I411" t="b">
        <v>0</v>
      </c>
      <c r="J411">
        <v>45</v>
      </c>
      <c r="K411" t="s">
        <v>1588</v>
      </c>
      <c r="R411" t="s">
        <v>1591</v>
      </c>
      <c r="S411" t="s">
        <v>1840</v>
      </c>
      <c r="U411" t="s">
        <v>1829</v>
      </c>
    </row>
    <row r="412" spans="1:22" hidden="1">
      <c r="A412">
        <v>11673</v>
      </c>
      <c r="B412" t="s">
        <v>1578</v>
      </c>
      <c r="D412" t="s">
        <v>167</v>
      </c>
      <c r="E412" t="s">
        <v>1623</v>
      </c>
      <c r="F412" t="s">
        <v>3085</v>
      </c>
      <c r="G412" t="s">
        <v>3086</v>
      </c>
      <c r="I412" t="b">
        <v>0</v>
      </c>
      <c r="J412">
        <v>65</v>
      </c>
      <c r="K412" t="s">
        <v>1581</v>
      </c>
      <c r="M412" t="s">
        <v>3087</v>
      </c>
      <c r="R412" t="s">
        <v>1591</v>
      </c>
      <c r="T412" t="s">
        <v>1627</v>
      </c>
      <c r="U412" t="s">
        <v>1881</v>
      </c>
      <c r="V412" t="s">
        <v>3088</v>
      </c>
    </row>
    <row r="413" spans="1:22" hidden="1">
      <c r="A413">
        <v>12244</v>
      </c>
      <c r="B413" t="s">
        <v>1578</v>
      </c>
      <c r="D413" t="s">
        <v>167</v>
      </c>
      <c r="E413" t="s">
        <v>3089</v>
      </c>
      <c r="F413" t="s">
        <v>3090</v>
      </c>
      <c r="I413" t="b">
        <v>0</v>
      </c>
      <c r="J413">
        <v>52</v>
      </c>
      <c r="K413" t="s">
        <v>1588</v>
      </c>
      <c r="M413" t="s">
        <v>3091</v>
      </c>
      <c r="R413" t="s">
        <v>1591</v>
      </c>
      <c r="S413" t="s">
        <v>1592</v>
      </c>
      <c r="U413" t="s">
        <v>1593</v>
      </c>
    </row>
    <row r="414" spans="1:22">
      <c r="A414">
        <v>12272</v>
      </c>
      <c r="B414" t="s">
        <v>1594</v>
      </c>
      <c r="C414" t="s">
        <v>1594</v>
      </c>
      <c r="D414" t="s">
        <v>167</v>
      </c>
      <c r="E414" t="s">
        <v>800</v>
      </c>
      <c r="F414" t="s">
        <v>3092</v>
      </c>
      <c r="I414" t="b">
        <v>0</v>
      </c>
      <c r="J414">
        <v>38</v>
      </c>
      <c r="K414" t="s">
        <v>1588</v>
      </c>
      <c r="M414" t="s">
        <v>3093</v>
      </c>
      <c r="R414" t="s">
        <v>1591</v>
      </c>
      <c r="S414" t="s">
        <v>1592</v>
      </c>
      <c r="U414" t="s">
        <v>1890</v>
      </c>
    </row>
    <row r="415" spans="1:22">
      <c r="A415">
        <v>12494</v>
      </c>
      <c r="B415" s="15" t="s">
        <v>1594</v>
      </c>
      <c r="C415" s="15" t="s">
        <v>1594</v>
      </c>
      <c r="D415" t="s">
        <v>167</v>
      </c>
      <c r="E415" t="s">
        <v>374</v>
      </c>
      <c r="F415" t="s">
        <v>3094</v>
      </c>
      <c r="I415" t="b">
        <v>0</v>
      </c>
      <c r="J415">
        <v>26</v>
      </c>
      <c r="K415" t="s">
        <v>1631</v>
      </c>
      <c r="M415" t="s">
        <v>3095</v>
      </c>
      <c r="R415" t="s">
        <v>1769</v>
      </c>
      <c r="S415" t="s">
        <v>1663</v>
      </c>
      <c r="U415" t="s">
        <v>1636</v>
      </c>
    </row>
    <row r="416" spans="1:22">
      <c r="A416">
        <v>12495</v>
      </c>
      <c r="B416" t="s">
        <v>1594</v>
      </c>
      <c r="C416" t="s">
        <v>1594</v>
      </c>
      <c r="D416" t="s">
        <v>167</v>
      </c>
      <c r="E416" t="s">
        <v>3096</v>
      </c>
      <c r="F416" t="s">
        <v>3097</v>
      </c>
      <c r="I416" t="b">
        <v>0</v>
      </c>
      <c r="J416">
        <v>27</v>
      </c>
      <c r="K416" t="s">
        <v>1631</v>
      </c>
      <c r="M416" t="s">
        <v>3098</v>
      </c>
      <c r="R416" t="s">
        <v>1591</v>
      </c>
      <c r="S416" t="s">
        <v>1663</v>
      </c>
      <c r="U416" t="s">
        <v>1797</v>
      </c>
    </row>
    <row r="417" spans="1:22" hidden="1">
      <c r="A417">
        <v>12496</v>
      </c>
      <c r="B417" t="s">
        <v>1578</v>
      </c>
      <c r="D417" t="s">
        <v>167</v>
      </c>
      <c r="E417" t="s">
        <v>2765</v>
      </c>
      <c r="F417" t="s">
        <v>3099</v>
      </c>
      <c r="I417" t="b">
        <v>0</v>
      </c>
      <c r="J417">
        <v>49</v>
      </c>
      <c r="K417" t="s">
        <v>1588</v>
      </c>
      <c r="M417" t="s">
        <v>3100</v>
      </c>
      <c r="R417" t="s">
        <v>1591</v>
      </c>
      <c r="S417" t="s">
        <v>1592</v>
      </c>
      <c r="U417" t="s">
        <v>1593</v>
      </c>
    </row>
    <row r="418" spans="1:22" hidden="1">
      <c r="A418">
        <v>12497</v>
      </c>
      <c r="B418" t="s">
        <v>1578</v>
      </c>
      <c r="D418" t="s">
        <v>167</v>
      </c>
      <c r="E418" t="s">
        <v>3101</v>
      </c>
      <c r="F418" t="s">
        <v>3102</v>
      </c>
      <c r="I418" t="b">
        <v>0</v>
      </c>
      <c r="J418">
        <v>53</v>
      </c>
      <c r="K418" t="s">
        <v>1588</v>
      </c>
      <c r="M418" t="s">
        <v>3103</v>
      </c>
      <c r="R418" t="s">
        <v>1591</v>
      </c>
      <c r="S418" t="s">
        <v>1592</v>
      </c>
      <c r="U418" t="s">
        <v>1593</v>
      </c>
    </row>
    <row r="419" spans="1:22">
      <c r="A419">
        <v>12627</v>
      </c>
      <c r="B419" t="s">
        <v>1594</v>
      </c>
      <c r="C419" t="s">
        <v>1594</v>
      </c>
      <c r="D419" t="s">
        <v>167</v>
      </c>
      <c r="E419" t="s">
        <v>3104</v>
      </c>
      <c r="F419" t="s">
        <v>3105</v>
      </c>
      <c r="I419" t="b">
        <v>0</v>
      </c>
      <c r="J419">
        <v>40</v>
      </c>
      <c r="K419" t="s">
        <v>1588</v>
      </c>
      <c r="M419" t="s">
        <v>3106</v>
      </c>
      <c r="R419" t="s">
        <v>1591</v>
      </c>
      <c r="S419" t="s">
        <v>1592</v>
      </c>
      <c r="U419" t="s">
        <v>1636</v>
      </c>
    </row>
    <row r="420" spans="1:22" hidden="1">
      <c r="A420">
        <v>12674</v>
      </c>
      <c r="B420" t="s">
        <v>1578</v>
      </c>
      <c r="D420" t="s">
        <v>167</v>
      </c>
      <c r="E420" t="s">
        <v>3107</v>
      </c>
      <c r="F420" t="s">
        <v>3108</v>
      </c>
      <c r="I420" t="b">
        <v>1</v>
      </c>
      <c r="J420">
        <v>60</v>
      </c>
      <c r="K420" t="s">
        <v>1588</v>
      </c>
      <c r="M420" t="s">
        <v>3109</v>
      </c>
      <c r="R420" t="s">
        <v>1591</v>
      </c>
      <c r="S420" t="s">
        <v>1592</v>
      </c>
      <c r="U420" t="s">
        <v>1593</v>
      </c>
    </row>
    <row r="421" spans="1:22" hidden="1">
      <c r="A421">
        <v>12675</v>
      </c>
      <c r="B421" t="s">
        <v>1578</v>
      </c>
      <c r="D421" t="s">
        <v>167</v>
      </c>
      <c r="E421" t="s">
        <v>3110</v>
      </c>
      <c r="F421" t="s">
        <v>3111</v>
      </c>
      <c r="I421" t="b">
        <v>1</v>
      </c>
      <c r="J421">
        <v>65</v>
      </c>
      <c r="K421" t="s">
        <v>1588</v>
      </c>
      <c r="M421" t="s">
        <v>3112</v>
      </c>
      <c r="R421" t="s">
        <v>1591</v>
      </c>
      <c r="S421" t="s">
        <v>1584</v>
      </c>
      <c r="U421" t="s">
        <v>1593</v>
      </c>
    </row>
    <row r="422" spans="1:22" hidden="1">
      <c r="A422">
        <v>6097</v>
      </c>
      <c r="B422" t="s">
        <v>1578</v>
      </c>
      <c r="D422" t="s">
        <v>168</v>
      </c>
      <c r="E422" t="s">
        <v>3113</v>
      </c>
      <c r="F422" t="s">
        <v>3114</v>
      </c>
      <c r="G422" t="s">
        <v>3115</v>
      </c>
      <c r="I422" t="b">
        <v>0</v>
      </c>
      <c r="J422">
        <v>84</v>
      </c>
      <c r="K422" t="s">
        <v>1581</v>
      </c>
      <c r="R422" t="s">
        <v>3116</v>
      </c>
      <c r="T422" t="s">
        <v>1583</v>
      </c>
      <c r="U422" t="s">
        <v>1636</v>
      </c>
      <c r="V422" t="s">
        <v>3117</v>
      </c>
    </row>
    <row r="423" spans="1:22" hidden="1">
      <c r="A423">
        <v>6573</v>
      </c>
      <c r="B423" t="s">
        <v>1578</v>
      </c>
      <c r="D423" t="s">
        <v>168</v>
      </c>
      <c r="E423" t="s">
        <v>3118</v>
      </c>
      <c r="F423" t="s">
        <v>3119</v>
      </c>
      <c r="G423" t="s">
        <v>3120</v>
      </c>
      <c r="I423" t="b">
        <v>0</v>
      </c>
      <c r="J423">
        <v>67</v>
      </c>
      <c r="K423" t="s">
        <v>1581</v>
      </c>
      <c r="R423" t="s">
        <v>1591</v>
      </c>
      <c r="T423" t="s">
        <v>1584</v>
      </c>
      <c r="U423" t="s">
        <v>1703</v>
      </c>
      <c r="V423" t="s">
        <v>3121</v>
      </c>
    </row>
    <row r="424" spans="1:22" hidden="1">
      <c r="A424">
        <v>9399</v>
      </c>
      <c r="B424" t="s">
        <v>1578</v>
      </c>
      <c r="D424" t="s">
        <v>168</v>
      </c>
      <c r="E424" t="s">
        <v>3122</v>
      </c>
      <c r="F424" t="s">
        <v>3123</v>
      </c>
      <c r="G424" t="s">
        <v>3124</v>
      </c>
      <c r="H424" t="s">
        <v>3125</v>
      </c>
      <c r="I424" t="b">
        <v>0</v>
      </c>
      <c r="J424">
        <v>87</v>
      </c>
      <c r="K424" t="s">
        <v>1581</v>
      </c>
      <c r="M424" t="s">
        <v>3126</v>
      </c>
      <c r="R424" t="s">
        <v>1611</v>
      </c>
      <c r="T424" t="s">
        <v>1583</v>
      </c>
      <c r="U424" t="s">
        <v>1612</v>
      </c>
      <c r="V424" t="s">
        <v>3127</v>
      </c>
    </row>
    <row r="425" spans="1:22">
      <c r="A425">
        <v>10414</v>
      </c>
      <c r="B425" t="s">
        <v>1594</v>
      </c>
      <c r="C425" t="s">
        <v>1594</v>
      </c>
      <c r="D425" t="s">
        <v>168</v>
      </c>
      <c r="E425" t="s">
        <v>1079</v>
      </c>
      <c r="F425" t="s">
        <v>3128</v>
      </c>
      <c r="I425" t="b">
        <v>0</v>
      </c>
      <c r="J425">
        <v>43</v>
      </c>
      <c r="K425" t="s">
        <v>1588</v>
      </c>
      <c r="R425" t="s">
        <v>1591</v>
      </c>
      <c r="S425" t="s">
        <v>1840</v>
      </c>
      <c r="U425" t="s">
        <v>1829</v>
      </c>
    </row>
    <row r="426" spans="1:22" hidden="1">
      <c r="A426">
        <v>10552</v>
      </c>
      <c r="B426" t="s">
        <v>1578</v>
      </c>
      <c r="D426" t="s">
        <v>168</v>
      </c>
      <c r="E426" t="s">
        <v>3129</v>
      </c>
      <c r="F426" t="s">
        <v>3130</v>
      </c>
      <c r="I426" t="b">
        <v>0</v>
      </c>
      <c r="J426">
        <v>49</v>
      </c>
      <c r="K426" t="s">
        <v>1581</v>
      </c>
      <c r="R426" t="s">
        <v>3116</v>
      </c>
      <c r="T426" t="s">
        <v>1621</v>
      </c>
      <c r="U426" t="s">
        <v>1622</v>
      </c>
      <c r="V426" t="s">
        <v>3121</v>
      </c>
    </row>
    <row r="427" spans="1:22" hidden="1">
      <c r="A427">
        <v>11483</v>
      </c>
      <c r="B427" t="s">
        <v>1578</v>
      </c>
      <c r="D427" t="s">
        <v>168</v>
      </c>
      <c r="E427" t="s">
        <v>3131</v>
      </c>
      <c r="F427" t="s">
        <v>3132</v>
      </c>
      <c r="G427" t="s">
        <v>3125</v>
      </c>
      <c r="I427" t="b">
        <v>0</v>
      </c>
      <c r="J427">
        <v>80</v>
      </c>
      <c r="K427" t="s">
        <v>1581</v>
      </c>
      <c r="M427" t="s">
        <v>3133</v>
      </c>
      <c r="R427" t="s">
        <v>1591</v>
      </c>
      <c r="T427" t="s">
        <v>1648</v>
      </c>
      <c r="U427" t="s">
        <v>2246</v>
      </c>
      <c r="V427" t="s">
        <v>3121</v>
      </c>
    </row>
    <row r="428" spans="1:22" hidden="1">
      <c r="A428">
        <v>11503</v>
      </c>
      <c r="B428" t="s">
        <v>1578</v>
      </c>
      <c r="D428" t="s">
        <v>168</v>
      </c>
      <c r="E428" t="s">
        <v>3134</v>
      </c>
      <c r="F428" t="s">
        <v>3135</v>
      </c>
      <c r="G428" t="s">
        <v>3125</v>
      </c>
      <c r="I428" t="b">
        <v>0</v>
      </c>
      <c r="J428">
        <v>90</v>
      </c>
      <c r="K428" t="s">
        <v>1581</v>
      </c>
      <c r="M428" t="s">
        <v>3136</v>
      </c>
      <c r="R428" t="s">
        <v>1812</v>
      </c>
      <c r="T428" t="s">
        <v>1583</v>
      </c>
      <c r="U428" t="s">
        <v>1612</v>
      </c>
      <c r="V428" t="s">
        <v>3121</v>
      </c>
    </row>
    <row r="429" spans="1:22" hidden="1">
      <c r="A429">
        <v>11522</v>
      </c>
      <c r="B429" t="s">
        <v>1578</v>
      </c>
      <c r="D429" t="s">
        <v>168</v>
      </c>
      <c r="E429" t="s">
        <v>3137</v>
      </c>
      <c r="F429" t="s">
        <v>3138</v>
      </c>
      <c r="I429" t="b">
        <v>0</v>
      </c>
      <c r="J429">
        <v>46</v>
      </c>
      <c r="K429" t="s">
        <v>1588</v>
      </c>
      <c r="M429" t="s">
        <v>3139</v>
      </c>
      <c r="R429" t="s">
        <v>1591</v>
      </c>
      <c r="S429" t="s">
        <v>1592</v>
      </c>
      <c r="U429" t="s">
        <v>1829</v>
      </c>
    </row>
    <row r="430" spans="1:22" hidden="1">
      <c r="A430">
        <v>11718</v>
      </c>
      <c r="B430" t="s">
        <v>1578</v>
      </c>
      <c r="D430" t="s">
        <v>168</v>
      </c>
      <c r="E430" t="s">
        <v>3140</v>
      </c>
      <c r="F430" t="s">
        <v>3141</v>
      </c>
      <c r="G430" t="s">
        <v>3142</v>
      </c>
      <c r="I430" t="b">
        <v>0</v>
      </c>
      <c r="J430">
        <v>44</v>
      </c>
      <c r="K430" t="s">
        <v>1588</v>
      </c>
      <c r="M430" t="s">
        <v>3143</v>
      </c>
      <c r="R430" t="s">
        <v>1591</v>
      </c>
      <c r="S430" t="s">
        <v>1592</v>
      </c>
      <c r="U430" t="s">
        <v>1829</v>
      </c>
    </row>
    <row r="431" spans="1:22" hidden="1">
      <c r="A431">
        <v>11840</v>
      </c>
      <c r="B431" t="s">
        <v>1578</v>
      </c>
      <c r="D431" t="s">
        <v>168</v>
      </c>
      <c r="E431" t="s">
        <v>2727</v>
      </c>
      <c r="F431" t="s">
        <v>3144</v>
      </c>
      <c r="G431" t="s">
        <v>3145</v>
      </c>
      <c r="I431" t="b">
        <v>0</v>
      </c>
      <c r="J431">
        <v>48</v>
      </c>
      <c r="K431" t="s">
        <v>1581</v>
      </c>
      <c r="M431" t="s">
        <v>3146</v>
      </c>
      <c r="R431" t="s">
        <v>1603</v>
      </c>
      <c r="T431" t="s">
        <v>1627</v>
      </c>
      <c r="U431" t="s">
        <v>1881</v>
      </c>
      <c r="V431" t="s">
        <v>3147</v>
      </c>
    </row>
    <row r="432" spans="1:22" hidden="1">
      <c r="A432">
        <v>11921</v>
      </c>
      <c r="B432" t="s">
        <v>1578</v>
      </c>
      <c r="D432" t="s">
        <v>168</v>
      </c>
      <c r="E432" t="s">
        <v>3148</v>
      </c>
      <c r="F432" t="s">
        <v>3149</v>
      </c>
      <c r="I432" t="b">
        <v>0</v>
      </c>
      <c r="J432">
        <v>40</v>
      </c>
      <c r="K432" t="s">
        <v>1588</v>
      </c>
      <c r="M432" t="s">
        <v>3150</v>
      </c>
      <c r="R432" t="s">
        <v>1591</v>
      </c>
      <c r="S432" t="s">
        <v>1584</v>
      </c>
      <c r="U432" t="s">
        <v>1593</v>
      </c>
    </row>
    <row r="433" spans="1:22" hidden="1">
      <c r="A433">
        <v>11944</v>
      </c>
      <c r="B433" t="s">
        <v>1578</v>
      </c>
      <c r="D433" t="s">
        <v>168</v>
      </c>
      <c r="E433" t="s">
        <v>3151</v>
      </c>
      <c r="F433" t="s">
        <v>3152</v>
      </c>
      <c r="I433" t="b">
        <v>0</v>
      </c>
      <c r="J433">
        <v>42</v>
      </c>
      <c r="K433" t="s">
        <v>1588</v>
      </c>
      <c r="M433" t="s">
        <v>3153</v>
      </c>
      <c r="R433" t="s">
        <v>1591</v>
      </c>
      <c r="S433" t="s">
        <v>1584</v>
      </c>
      <c r="U433" t="s">
        <v>1862</v>
      </c>
    </row>
    <row r="434" spans="1:22" hidden="1">
      <c r="A434">
        <v>12065</v>
      </c>
      <c r="B434" t="s">
        <v>1578</v>
      </c>
      <c r="D434" t="s">
        <v>168</v>
      </c>
      <c r="E434" t="s">
        <v>3154</v>
      </c>
      <c r="F434" t="s">
        <v>3155</v>
      </c>
      <c r="I434" t="b">
        <v>0</v>
      </c>
      <c r="J434">
        <v>41</v>
      </c>
      <c r="K434" t="s">
        <v>1588</v>
      </c>
      <c r="M434" t="s">
        <v>3156</v>
      </c>
      <c r="R434" t="s">
        <v>1591</v>
      </c>
      <c r="S434" t="s">
        <v>1584</v>
      </c>
      <c r="U434" t="s">
        <v>1829</v>
      </c>
    </row>
    <row r="435" spans="1:22">
      <c r="A435">
        <v>12147</v>
      </c>
      <c r="B435" t="s">
        <v>1594</v>
      </c>
      <c r="C435" t="s">
        <v>1594</v>
      </c>
      <c r="D435" t="s">
        <v>168</v>
      </c>
      <c r="E435" t="s">
        <v>3157</v>
      </c>
      <c r="F435" t="s">
        <v>3158</v>
      </c>
      <c r="I435" t="b">
        <v>0</v>
      </c>
      <c r="J435">
        <v>37</v>
      </c>
      <c r="K435" t="s">
        <v>1588</v>
      </c>
      <c r="M435" t="s">
        <v>3159</v>
      </c>
      <c r="R435" t="s">
        <v>1591</v>
      </c>
      <c r="S435" t="s">
        <v>1840</v>
      </c>
      <c r="U435" t="s">
        <v>1829</v>
      </c>
    </row>
    <row r="436" spans="1:22" hidden="1">
      <c r="A436">
        <v>12267</v>
      </c>
      <c r="B436" t="s">
        <v>1578</v>
      </c>
      <c r="D436" t="s">
        <v>168</v>
      </c>
      <c r="E436" t="s">
        <v>3160</v>
      </c>
      <c r="F436" t="s">
        <v>3161</v>
      </c>
      <c r="I436" t="b">
        <v>0</v>
      </c>
      <c r="J436">
        <v>36</v>
      </c>
      <c r="K436" t="s">
        <v>1588</v>
      </c>
      <c r="M436" t="s">
        <v>3162</v>
      </c>
      <c r="R436" t="s">
        <v>1591</v>
      </c>
      <c r="S436" t="s">
        <v>1840</v>
      </c>
      <c r="U436" t="s">
        <v>1829</v>
      </c>
    </row>
    <row r="437" spans="1:22" hidden="1">
      <c r="A437">
        <v>12323</v>
      </c>
      <c r="B437" t="s">
        <v>1578</v>
      </c>
      <c r="D437" t="s">
        <v>168</v>
      </c>
      <c r="E437" t="s">
        <v>3163</v>
      </c>
      <c r="F437" t="s">
        <v>3164</v>
      </c>
      <c r="I437" t="b">
        <v>0</v>
      </c>
      <c r="J437">
        <v>9</v>
      </c>
      <c r="K437" t="s">
        <v>1631</v>
      </c>
      <c r="M437" t="s">
        <v>3165</v>
      </c>
      <c r="R437" t="s">
        <v>1591</v>
      </c>
      <c r="S437" t="s">
        <v>1584</v>
      </c>
      <c r="U437" t="s">
        <v>1593</v>
      </c>
    </row>
    <row r="438" spans="1:22">
      <c r="A438">
        <v>12476</v>
      </c>
      <c r="B438" s="15" t="s">
        <v>1594</v>
      </c>
      <c r="C438" s="15" t="s">
        <v>1594</v>
      </c>
      <c r="D438" t="s">
        <v>168</v>
      </c>
      <c r="E438" t="s">
        <v>519</v>
      </c>
      <c r="F438" t="s">
        <v>3166</v>
      </c>
      <c r="I438" t="b">
        <v>0</v>
      </c>
      <c r="J438">
        <v>10</v>
      </c>
      <c r="K438" t="s">
        <v>1631</v>
      </c>
      <c r="M438" t="s">
        <v>3167</v>
      </c>
      <c r="R438" t="s">
        <v>1591</v>
      </c>
      <c r="S438" t="s">
        <v>1663</v>
      </c>
      <c r="U438" t="s">
        <v>2115</v>
      </c>
    </row>
    <row r="439" spans="1:22" hidden="1">
      <c r="A439">
        <v>12477</v>
      </c>
      <c r="B439" t="s">
        <v>1578</v>
      </c>
      <c r="D439" t="s">
        <v>168</v>
      </c>
      <c r="E439" t="s">
        <v>3168</v>
      </c>
      <c r="F439" t="s">
        <v>3169</v>
      </c>
      <c r="I439" t="b">
        <v>0</v>
      </c>
      <c r="J439">
        <v>11</v>
      </c>
      <c r="K439" t="s">
        <v>1631</v>
      </c>
      <c r="M439" t="s">
        <v>3170</v>
      </c>
      <c r="R439" t="s">
        <v>3171</v>
      </c>
      <c r="S439" t="s">
        <v>1663</v>
      </c>
      <c r="U439" t="s">
        <v>1636</v>
      </c>
    </row>
    <row r="440" spans="1:22">
      <c r="A440">
        <v>12478</v>
      </c>
      <c r="B440" t="s">
        <v>1594</v>
      </c>
      <c r="C440" t="s">
        <v>1594</v>
      </c>
      <c r="D440" t="s">
        <v>168</v>
      </c>
      <c r="E440" t="s">
        <v>966</v>
      </c>
      <c r="F440" t="s">
        <v>3172</v>
      </c>
      <c r="I440" t="b">
        <v>0</v>
      </c>
      <c r="J440">
        <v>45</v>
      </c>
      <c r="K440" t="s">
        <v>1588</v>
      </c>
      <c r="M440" t="s">
        <v>3173</v>
      </c>
      <c r="R440" t="s">
        <v>1591</v>
      </c>
      <c r="S440" t="s">
        <v>1679</v>
      </c>
      <c r="U440" t="s">
        <v>2262</v>
      </c>
    </row>
    <row r="441" spans="1:22" hidden="1">
      <c r="A441">
        <v>12479</v>
      </c>
      <c r="B441" t="s">
        <v>1578</v>
      </c>
      <c r="D441" t="s">
        <v>168</v>
      </c>
      <c r="E441" t="s">
        <v>3174</v>
      </c>
      <c r="F441" t="s">
        <v>3175</v>
      </c>
      <c r="I441" t="b">
        <v>0</v>
      </c>
      <c r="J441">
        <v>47</v>
      </c>
      <c r="K441" t="s">
        <v>1588</v>
      </c>
      <c r="M441" t="s">
        <v>3176</v>
      </c>
      <c r="R441" t="s">
        <v>1591</v>
      </c>
      <c r="S441" t="s">
        <v>1679</v>
      </c>
      <c r="U441" t="s">
        <v>1593</v>
      </c>
    </row>
    <row r="442" spans="1:22" hidden="1">
      <c r="A442">
        <v>12652</v>
      </c>
      <c r="B442" t="s">
        <v>1578</v>
      </c>
      <c r="D442" t="s">
        <v>168</v>
      </c>
      <c r="E442" t="s">
        <v>3177</v>
      </c>
      <c r="F442" t="s">
        <v>3178</v>
      </c>
      <c r="I442" t="b">
        <v>1</v>
      </c>
      <c r="J442">
        <v>55</v>
      </c>
      <c r="K442" t="s">
        <v>1588</v>
      </c>
      <c r="M442" t="s">
        <v>3179</v>
      </c>
      <c r="R442" t="s">
        <v>1591</v>
      </c>
      <c r="S442" t="s">
        <v>1584</v>
      </c>
      <c r="U442" t="s">
        <v>1593</v>
      </c>
    </row>
    <row r="443" spans="1:22" hidden="1">
      <c r="A443">
        <v>12653</v>
      </c>
      <c r="B443" t="s">
        <v>1578</v>
      </c>
      <c r="D443" t="s">
        <v>168</v>
      </c>
      <c r="E443" t="s">
        <v>2290</v>
      </c>
      <c r="F443" t="s">
        <v>3180</v>
      </c>
      <c r="I443" t="b">
        <v>1</v>
      </c>
      <c r="J443">
        <v>40</v>
      </c>
      <c r="K443" t="s">
        <v>1581</v>
      </c>
      <c r="M443" t="s">
        <v>3181</v>
      </c>
      <c r="R443" t="s">
        <v>1852</v>
      </c>
      <c r="T443" t="s">
        <v>1816</v>
      </c>
      <c r="U443" t="s">
        <v>1771</v>
      </c>
      <c r="V443" t="s">
        <v>3182</v>
      </c>
    </row>
    <row r="444" spans="1:22" hidden="1">
      <c r="A444">
        <v>4538</v>
      </c>
      <c r="B444" t="s">
        <v>1578</v>
      </c>
      <c r="D444" t="s">
        <v>170</v>
      </c>
      <c r="E444" t="s">
        <v>3183</v>
      </c>
      <c r="F444" t="s">
        <v>3184</v>
      </c>
      <c r="I444" t="b">
        <v>0</v>
      </c>
      <c r="J444">
        <v>80</v>
      </c>
      <c r="K444" t="s">
        <v>1581</v>
      </c>
      <c r="R444" t="s">
        <v>1643</v>
      </c>
      <c r="T444" t="s">
        <v>1584</v>
      </c>
      <c r="U444" t="s">
        <v>1584</v>
      </c>
      <c r="V444" t="s">
        <v>3185</v>
      </c>
    </row>
    <row r="445" spans="1:22" hidden="1">
      <c r="A445">
        <v>5253</v>
      </c>
      <c r="B445" t="s">
        <v>1578</v>
      </c>
      <c r="D445" t="s">
        <v>170</v>
      </c>
      <c r="E445" t="s">
        <v>3186</v>
      </c>
      <c r="F445" t="s">
        <v>3187</v>
      </c>
      <c r="I445" t="b">
        <v>0</v>
      </c>
      <c r="J445">
        <v>70</v>
      </c>
      <c r="K445" t="s">
        <v>1581</v>
      </c>
      <c r="R445" t="s">
        <v>1643</v>
      </c>
      <c r="T445" t="s">
        <v>1583</v>
      </c>
      <c r="U445" t="s">
        <v>1612</v>
      </c>
      <c r="V445" t="s">
        <v>3185</v>
      </c>
    </row>
    <row r="446" spans="1:22" hidden="1">
      <c r="A446">
        <v>5606</v>
      </c>
      <c r="B446" t="s">
        <v>1578</v>
      </c>
      <c r="D446" t="s">
        <v>170</v>
      </c>
      <c r="E446" t="s">
        <v>3072</v>
      </c>
      <c r="F446" t="s">
        <v>3188</v>
      </c>
      <c r="G446" t="s">
        <v>3189</v>
      </c>
      <c r="I446" t="b">
        <v>0</v>
      </c>
      <c r="J446">
        <v>17</v>
      </c>
      <c r="K446" t="s">
        <v>1631</v>
      </c>
      <c r="R446" t="s">
        <v>1669</v>
      </c>
      <c r="S446" t="s">
        <v>1670</v>
      </c>
      <c r="U446" t="s">
        <v>1671</v>
      </c>
      <c r="V446" t="s">
        <v>3185</v>
      </c>
    </row>
    <row r="447" spans="1:22" hidden="1">
      <c r="A447">
        <v>5607</v>
      </c>
      <c r="B447" t="s">
        <v>1578</v>
      </c>
      <c r="D447" t="s">
        <v>170</v>
      </c>
      <c r="E447" t="s">
        <v>3190</v>
      </c>
      <c r="F447" t="s">
        <v>3191</v>
      </c>
      <c r="G447" t="s">
        <v>3192</v>
      </c>
      <c r="H447" t="s">
        <v>3193</v>
      </c>
      <c r="I447" t="b">
        <v>0</v>
      </c>
      <c r="J447">
        <v>50</v>
      </c>
      <c r="K447" t="s">
        <v>1581</v>
      </c>
      <c r="M447" t="s">
        <v>3194</v>
      </c>
      <c r="R447" t="s">
        <v>1643</v>
      </c>
      <c r="T447" t="s">
        <v>1627</v>
      </c>
      <c r="U447" t="s">
        <v>3195</v>
      </c>
      <c r="V447" t="s">
        <v>3196</v>
      </c>
    </row>
    <row r="448" spans="1:22">
      <c r="A448">
        <v>12124</v>
      </c>
      <c r="B448" t="s">
        <v>1594</v>
      </c>
      <c r="C448" t="s">
        <v>1594</v>
      </c>
      <c r="D448" t="s">
        <v>170</v>
      </c>
      <c r="E448" t="s">
        <v>663</v>
      </c>
      <c r="F448" t="s">
        <v>3197</v>
      </c>
      <c r="I448" t="b">
        <v>0</v>
      </c>
      <c r="J448">
        <v>7</v>
      </c>
      <c r="K448" t="s">
        <v>1631</v>
      </c>
      <c r="M448" t="s">
        <v>3198</v>
      </c>
      <c r="R448" t="s">
        <v>3199</v>
      </c>
      <c r="S448" t="s">
        <v>1663</v>
      </c>
      <c r="U448" t="s">
        <v>1636</v>
      </c>
    </row>
    <row r="449" spans="1:22">
      <c r="A449">
        <v>12361</v>
      </c>
      <c r="B449" t="s">
        <v>1594</v>
      </c>
      <c r="C449" t="s">
        <v>1594</v>
      </c>
      <c r="D449" t="s">
        <v>170</v>
      </c>
      <c r="E449" t="s">
        <v>824</v>
      </c>
      <c r="F449" t="s">
        <v>3200</v>
      </c>
      <c r="G449" t="s">
        <v>3201</v>
      </c>
      <c r="I449" t="b">
        <v>0</v>
      </c>
      <c r="J449">
        <v>27</v>
      </c>
      <c r="K449" t="s">
        <v>1588</v>
      </c>
      <c r="M449" t="s">
        <v>3202</v>
      </c>
      <c r="R449" t="s">
        <v>1591</v>
      </c>
      <c r="S449" t="s">
        <v>1584</v>
      </c>
      <c r="U449" t="s">
        <v>1622</v>
      </c>
    </row>
    <row r="450" spans="1:22" hidden="1">
      <c r="A450">
        <v>12484</v>
      </c>
      <c r="B450" t="s">
        <v>1578</v>
      </c>
      <c r="D450" t="s">
        <v>170</v>
      </c>
      <c r="E450" t="s">
        <v>1617</v>
      </c>
      <c r="F450" t="s">
        <v>3203</v>
      </c>
      <c r="G450" t="s">
        <v>3204</v>
      </c>
      <c r="I450" t="b">
        <v>0</v>
      </c>
      <c r="J450">
        <v>39</v>
      </c>
      <c r="K450" t="s">
        <v>1581</v>
      </c>
      <c r="M450" t="s">
        <v>3205</v>
      </c>
      <c r="R450" t="s">
        <v>1591</v>
      </c>
      <c r="T450" t="s">
        <v>1621</v>
      </c>
      <c r="U450" t="s">
        <v>1622</v>
      </c>
    </row>
    <row r="451" spans="1:22" hidden="1">
      <c r="A451">
        <v>6049</v>
      </c>
      <c r="B451" t="s">
        <v>1578</v>
      </c>
      <c r="D451" t="s">
        <v>169</v>
      </c>
      <c r="E451" t="s">
        <v>3206</v>
      </c>
      <c r="F451" t="s">
        <v>3207</v>
      </c>
      <c r="H451" t="s">
        <v>3208</v>
      </c>
      <c r="I451" t="b">
        <v>0</v>
      </c>
      <c r="J451">
        <v>42</v>
      </c>
      <c r="K451" t="s">
        <v>1581</v>
      </c>
      <c r="R451" t="s">
        <v>1822</v>
      </c>
      <c r="T451" t="s">
        <v>1583</v>
      </c>
      <c r="U451" t="s">
        <v>1612</v>
      </c>
      <c r="V451" t="s">
        <v>3209</v>
      </c>
    </row>
    <row r="452" spans="1:22" hidden="1">
      <c r="A452">
        <v>12141</v>
      </c>
      <c r="B452" t="s">
        <v>1578</v>
      </c>
      <c r="D452" t="s">
        <v>169</v>
      </c>
      <c r="E452" t="s">
        <v>2776</v>
      </c>
      <c r="F452" t="s">
        <v>3210</v>
      </c>
      <c r="G452" t="s">
        <v>3211</v>
      </c>
      <c r="I452" t="b">
        <v>0</v>
      </c>
      <c r="J452">
        <v>20</v>
      </c>
      <c r="K452" t="s">
        <v>1581</v>
      </c>
      <c r="M452" t="s">
        <v>3212</v>
      </c>
      <c r="R452" t="s">
        <v>1659</v>
      </c>
      <c r="T452" t="s">
        <v>1627</v>
      </c>
      <c r="U452" t="s">
        <v>1881</v>
      </c>
      <c r="V452" t="s">
        <v>3213</v>
      </c>
    </row>
    <row r="453" spans="1:22" hidden="1">
      <c r="A453">
        <v>12207</v>
      </c>
      <c r="B453" t="s">
        <v>1578</v>
      </c>
      <c r="D453" t="s">
        <v>169</v>
      </c>
      <c r="E453" t="s">
        <v>3214</v>
      </c>
      <c r="F453" t="s">
        <v>3215</v>
      </c>
      <c r="G453" t="s">
        <v>3216</v>
      </c>
      <c r="I453" t="b">
        <v>0</v>
      </c>
      <c r="J453">
        <v>10</v>
      </c>
      <c r="K453" t="s">
        <v>1581</v>
      </c>
      <c r="M453" t="s">
        <v>3217</v>
      </c>
      <c r="P453" t="s">
        <v>3218</v>
      </c>
      <c r="R453" t="s">
        <v>1643</v>
      </c>
      <c r="T453" t="s">
        <v>1584</v>
      </c>
      <c r="U453" t="s">
        <v>1612</v>
      </c>
      <c r="V453" t="s">
        <v>3213</v>
      </c>
    </row>
    <row r="454" spans="1:22">
      <c r="A454">
        <v>12261</v>
      </c>
      <c r="B454" t="s">
        <v>1594</v>
      </c>
      <c r="C454" t="s">
        <v>1594</v>
      </c>
      <c r="D454" t="s">
        <v>169</v>
      </c>
      <c r="E454" t="s">
        <v>452</v>
      </c>
      <c r="F454" t="s">
        <v>3219</v>
      </c>
      <c r="I454" t="b">
        <v>0</v>
      </c>
      <c r="J454">
        <v>8</v>
      </c>
      <c r="K454" t="s">
        <v>1588</v>
      </c>
      <c r="M454" t="s">
        <v>3220</v>
      </c>
      <c r="R454" t="s">
        <v>1603</v>
      </c>
      <c r="S454" t="s">
        <v>1584</v>
      </c>
      <c r="U454" t="s">
        <v>1890</v>
      </c>
    </row>
    <row r="455" spans="1:22">
      <c r="A455">
        <v>4547</v>
      </c>
      <c r="B455" t="s">
        <v>1594</v>
      </c>
      <c r="C455" t="s">
        <v>1594</v>
      </c>
      <c r="D455" t="s">
        <v>171</v>
      </c>
      <c r="E455" t="s">
        <v>588</v>
      </c>
      <c r="F455" t="s">
        <v>3221</v>
      </c>
      <c r="I455" t="b">
        <v>0</v>
      </c>
      <c r="J455">
        <v>7</v>
      </c>
      <c r="K455" t="s">
        <v>1631</v>
      </c>
      <c r="R455" t="s">
        <v>1582</v>
      </c>
      <c r="S455" t="s">
        <v>1679</v>
      </c>
      <c r="U455" t="s">
        <v>2805</v>
      </c>
      <c r="V455" t="s">
        <v>3222</v>
      </c>
    </row>
    <row r="456" spans="1:22" hidden="1">
      <c r="A456">
        <v>11871</v>
      </c>
      <c r="B456" t="s">
        <v>1578</v>
      </c>
      <c r="D456" t="s">
        <v>171</v>
      </c>
      <c r="E456" t="s">
        <v>1712</v>
      </c>
      <c r="F456" t="s">
        <v>3223</v>
      </c>
      <c r="G456" t="s">
        <v>1714</v>
      </c>
      <c r="H456" t="s">
        <v>1715</v>
      </c>
      <c r="I456" t="b">
        <v>0</v>
      </c>
      <c r="J456">
        <v>45</v>
      </c>
      <c r="K456" t="s">
        <v>1581</v>
      </c>
      <c r="M456" t="s">
        <v>3224</v>
      </c>
      <c r="R456" t="s">
        <v>1591</v>
      </c>
      <c r="T456" t="s">
        <v>1717</v>
      </c>
      <c r="U456" t="s">
        <v>1718</v>
      </c>
    </row>
    <row r="457" spans="1:22" hidden="1">
      <c r="A457">
        <v>12167</v>
      </c>
      <c r="B457" t="s">
        <v>1578</v>
      </c>
      <c r="D457" t="s">
        <v>171</v>
      </c>
      <c r="E457" t="s">
        <v>3225</v>
      </c>
      <c r="F457" t="s">
        <v>3226</v>
      </c>
      <c r="I457" t="b">
        <v>0</v>
      </c>
      <c r="J457">
        <v>5</v>
      </c>
      <c r="K457" t="s">
        <v>1631</v>
      </c>
      <c r="M457" t="s">
        <v>3227</v>
      </c>
      <c r="R457" t="s">
        <v>1678</v>
      </c>
      <c r="S457" t="s">
        <v>1663</v>
      </c>
      <c r="U457" t="s">
        <v>1636</v>
      </c>
    </row>
    <row r="458" spans="1:22" hidden="1">
      <c r="A458">
        <v>12187</v>
      </c>
      <c r="B458" t="s">
        <v>1578</v>
      </c>
      <c r="D458" t="s">
        <v>171</v>
      </c>
      <c r="E458" t="s">
        <v>3228</v>
      </c>
      <c r="F458" t="s">
        <v>3229</v>
      </c>
      <c r="G458" t="s">
        <v>3230</v>
      </c>
      <c r="I458" t="b">
        <v>0</v>
      </c>
      <c r="J458">
        <v>77</v>
      </c>
      <c r="K458" t="s">
        <v>1581</v>
      </c>
      <c r="M458" t="s">
        <v>3231</v>
      </c>
      <c r="R458" t="s">
        <v>1822</v>
      </c>
      <c r="T458" t="s">
        <v>1727</v>
      </c>
      <c r="U458" t="s">
        <v>1612</v>
      </c>
      <c r="V458" t="s">
        <v>3222</v>
      </c>
    </row>
    <row r="459" spans="1:22" hidden="1">
      <c r="A459">
        <v>12220</v>
      </c>
      <c r="B459" t="s">
        <v>1578</v>
      </c>
      <c r="D459" t="s">
        <v>171</v>
      </c>
      <c r="E459" t="s">
        <v>3232</v>
      </c>
      <c r="F459" t="s">
        <v>3233</v>
      </c>
      <c r="G459" t="s">
        <v>2630</v>
      </c>
      <c r="I459" t="b">
        <v>0</v>
      </c>
      <c r="J459">
        <v>42</v>
      </c>
      <c r="K459" t="s">
        <v>1581</v>
      </c>
      <c r="M459" t="s">
        <v>3234</v>
      </c>
      <c r="R459" t="s">
        <v>1591</v>
      </c>
      <c r="T459" t="s">
        <v>1584</v>
      </c>
      <c r="U459" t="s">
        <v>1622</v>
      </c>
      <c r="V459" t="s">
        <v>3235</v>
      </c>
    </row>
    <row r="460" spans="1:22" hidden="1">
      <c r="A460">
        <v>12596</v>
      </c>
      <c r="B460" t="s">
        <v>1578</v>
      </c>
      <c r="D460" t="s">
        <v>171</v>
      </c>
      <c r="E460" t="s">
        <v>3236</v>
      </c>
      <c r="F460" t="s">
        <v>3237</v>
      </c>
      <c r="I460" t="b">
        <v>0</v>
      </c>
      <c r="J460">
        <v>40</v>
      </c>
      <c r="K460" t="s">
        <v>1581</v>
      </c>
      <c r="M460" t="s">
        <v>3238</v>
      </c>
      <c r="R460" t="s">
        <v>1684</v>
      </c>
      <c r="T460" t="s">
        <v>1770</v>
      </c>
      <c r="U460" t="s">
        <v>1612</v>
      </c>
      <c r="V460" t="s">
        <v>3235</v>
      </c>
    </row>
    <row r="461" spans="1:22" hidden="1">
      <c r="A461">
        <v>12597</v>
      </c>
      <c r="B461" t="s">
        <v>1578</v>
      </c>
      <c r="D461" t="s">
        <v>171</v>
      </c>
      <c r="E461" t="s">
        <v>1617</v>
      </c>
      <c r="F461" t="s">
        <v>3239</v>
      </c>
      <c r="I461" t="b">
        <v>0</v>
      </c>
      <c r="J461">
        <v>43</v>
      </c>
      <c r="K461" t="s">
        <v>1581</v>
      </c>
      <c r="M461" t="s">
        <v>3240</v>
      </c>
      <c r="R461" t="s">
        <v>1591</v>
      </c>
      <c r="T461" t="s">
        <v>1621</v>
      </c>
      <c r="U461" t="s">
        <v>1622</v>
      </c>
      <c r="V461" t="s">
        <v>3222</v>
      </c>
    </row>
    <row r="462" spans="1:22">
      <c r="A462">
        <v>5294</v>
      </c>
      <c r="B462" t="s">
        <v>1594</v>
      </c>
      <c r="C462" t="s">
        <v>1594</v>
      </c>
      <c r="D462" t="s">
        <v>178</v>
      </c>
      <c r="E462" t="s">
        <v>3241</v>
      </c>
      <c r="F462" t="s">
        <v>3242</v>
      </c>
      <c r="I462" t="b">
        <v>1</v>
      </c>
      <c r="J462">
        <v>10</v>
      </c>
      <c r="K462" t="s">
        <v>1631</v>
      </c>
      <c r="M462" t="s">
        <v>3243</v>
      </c>
      <c r="N462" t="s">
        <v>3244</v>
      </c>
      <c r="R462" t="s">
        <v>3245</v>
      </c>
      <c r="S462" t="s">
        <v>1663</v>
      </c>
      <c r="U462" t="s">
        <v>1881</v>
      </c>
    </row>
    <row r="463" spans="1:22" hidden="1">
      <c r="A463">
        <v>5484</v>
      </c>
      <c r="B463" t="s">
        <v>1578</v>
      </c>
      <c r="D463" t="s">
        <v>178</v>
      </c>
      <c r="E463" t="s">
        <v>3246</v>
      </c>
      <c r="F463" t="s">
        <v>3247</v>
      </c>
      <c r="I463" t="b">
        <v>0</v>
      </c>
      <c r="J463">
        <v>105</v>
      </c>
      <c r="K463" t="s">
        <v>1581</v>
      </c>
      <c r="R463" t="s">
        <v>1643</v>
      </c>
      <c r="T463" t="s">
        <v>1583</v>
      </c>
      <c r="U463" t="s">
        <v>1612</v>
      </c>
      <c r="V463" t="s">
        <v>3248</v>
      </c>
    </row>
    <row r="464" spans="1:22">
      <c r="A464">
        <v>5664</v>
      </c>
      <c r="B464" t="s">
        <v>1594</v>
      </c>
      <c r="C464" t="s">
        <v>1594</v>
      </c>
      <c r="D464" t="s">
        <v>178</v>
      </c>
      <c r="E464" t="s">
        <v>605</v>
      </c>
      <c r="F464" t="s">
        <v>3249</v>
      </c>
      <c r="G464" t="s">
        <v>2710</v>
      </c>
      <c r="I464" t="b">
        <v>0</v>
      </c>
      <c r="J464">
        <v>13</v>
      </c>
      <c r="K464" t="s">
        <v>1631</v>
      </c>
      <c r="R464" t="s">
        <v>1643</v>
      </c>
      <c r="S464" t="s">
        <v>1699</v>
      </c>
      <c r="U464" t="s">
        <v>1644</v>
      </c>
      <c r="V464" t="s">
        <v>3248</v>
      </c>
    </row>
    <row r="465" spans="1:22">
      <c r="A465">
        <v>5986</v>
      </c>
      <c r="B465" t="s">
        <v>1594</v>
      </c>
      <c r="C465" t="s">
        <v>1594</v>
      </c>
      <c r="D465" t="s">
        <v>178</v>
      </c>
      <c r="E465" t="s">
        <v>358</v>
      </c>
      <c r="F465" t="s">
        <v>3250</v>
      </c>
      <c r="G465" t="s">
        <v>3251</v>
      </c>
      <c r="H465" t="s">
        <v>3252</v>
      </c>
      <c r="I465" t="b">
        <v>0</v>
      </c>
      <c r="J465">
        <v>15</v>
      </c>
      <c r="K465" t="s">
        <v>1631</v>
      </c>
      <c r="R465" t="s">
        <v>2259</v>
      </c>
      <c r="S465" t="s">
        <v>1663</v>
      </c>
      <c r="U465" t="s">
        <v>1612</v>
      </c>
      <c r="V465" t="s">
        <v>3248</v>
      </c>
    </row>
    <row r="466" spans="1:22" hidden="1">
      <c r="A466">
        <v>5988</v>
      </c>
      <c r="B466" t="s">
        <v>1578</v>
      </c>
      <c r="D466" t="s">
        <v>178</v>
      </c>
      <c r="E466" t="s">
        <v>3253</v>
      </c>
      <c r="F466" t="s">
        <v>3254</v>
      </c>
      <c r="I466" t="b">
        <v>0</v>
      </c>
      <c r="J466">
        <v>107</v>
      </c>
      <c r="K466" t="s">
        <v>1581</v>
      </c>
      <c r="R466" t="s">
        <v>2259</v>
      </c>
      <c r="T466" t="s">
        <v>1583</v>
      </c>
      <c r="U466" t="s">
        <v>1612</v>
      </c>
      <c r="V466" t="s">
        <v>3255</v>
      </c>
    </row>
    <row r="467" spans="1:22">
      <c r="A467">
        <v>6195</v>
      </c>
      <c r="B467" t="s">
        <v>1594</v>
      </c>
      <c r="C467" t="s">
        <v>1594</v>
      </c>
      <c r="D467" t="s">
        <v>178</v>
      </c>
      <c r="E467" t="s">
        <v>3256</v>
      </c>
      <c r="F467" t="s">
        <v>3257</v>
      </c>
      <c r="I467" t="b">
        <v>0</v>
      </c>
      <c r="J467">
        <v>8</v>
      </c>
      <c r="K467" t="s">
        <v>1631</v>
      </c>
      <c r="M467" t="s">
        <v>3258</v>
      </c>
      <c r="R467" t="s">
        <v>3259</v>
      </c>
      <c r="S467" t="s">
        <v>1663</v>
      </c>
      <c r="U467" t="s">
        <v>1762</v>
      </c>
    </row>
    <row r="468" spans="1:22" hidden="1">
      <c r="A468">
        <v>9353</v>
      </c>
      <c r="B468" t="s">
        <v>1578</v>
      </c>
      <c r="D468" t="s">
        <v>178</v>
      </c>
      <c r="E468" t="s">
        <v>1739</v>
      </c>
      <c r="F468" t="s">
        <v>3260</v>
      </c>
      <c r="G468" t="s">
        <v>3261</v>
      </c>
      <c r="I468" t="b">
        <v>0</v>
      </c>
      <c r="J468">
        <v>11</v>
      </c>
      <c r="K468" t="s">
        <v>1631</v>
      </c>
      <c r="R468" t="s">
        <v>1603</v>
      </c>
      <c r="S468" t="s">
        <v>1670</v>
      </c>
      <c r="U468" t="s">
        <v>1671</v>
      </c>
      <c r="V468" t="s">
        <v>3248</v>
      </c>
    </row>
    <row r="469" spans="1:22" hidden="1">
      <c r="A469">
        <v>9354</v>
      </c>
      <c r="B469" t="s">
        <v>1578</v>
      </c>
      <c r="D469" t="s">
        <v>178</v>
      </c>
      <c r="E469" t="s">
        <v>3262</v>
      </c>
      <c r="F469" t="s">
        <v>3263</v>
      </c>
      <c r="G469" t="s">
        <v>3261</v>
      </c>
      <c r="I469" t="b">
        <v>0</v>
      </c>
      <c r="J469">
        <v>12</v>
      </c>
      <c r="K469" t="s">
        <v>1631</v>
      </c>
      <c r="R469" t="s">
        <v>1769</v>
      </c>
      <c r="S469" t="s">
        <v>1670</v>
      </c>
      <c r="U469" t="s">
        <v>1671</v>
      </c>
      <c r="V469" t="s">
        <v>3248</v>
      </c>
    </row>
    <row r="470" spans="1:22" hidden="1">
      <c r="A470">
        <v>9355</v>
      </c>
      <c r="B470" t="s">
        <v>1578</v>
      </c>
      <c r="D470" t="s">
        <v>178</v>
      </c>
      <c r="E470" t="s">
        <v>3264</v>
      </c>
      <c r="F470" t="s">
        <v>3265</v>
      </c>
      <c r="G470" t="s">
        <v>3261</v>
      </c>
      <c r="I470" t="b">
        <v>0</v>
      </c>
      <c r="J470">
        <v>115</v>
      </c>
      <c r="K470" t="s">
        <v>1581</v>
      </c>
      <c r="R470" t="s">
        <v>1591</v>
      </c>
      <c r="T470" t="s">
        <v>2792</v>
      </c>
      <c r="U470" t="s">
        <v>1649</v>
      </c>
      <c r="V470" t="s">
        <v>3266</v>
      </c>
    </row>
    <row r="471" spans="1:22" hidden="1">
      <c r="A471">
        <v>10413</v>
      </c>
      <c r="B471" t="s">
        <v>1578</v>
      </c>
      <c r="D471" t="s">
        <v>178</v>
      </c>
      <c r="E471" t="s">
        <v>3267</v>
      </c>
      <c r="F471" t="s">
        <v>3268</v>
      </c>
      <c r="G471" t="s">
        <v>3269</v>
      </c>
      <c r="I471" t="b">
        <v>0</v>
      </c>
      <c r="J471">
        <v>70</v>
      </c>
      <c r="K471" t="s">
        <v>1581</v>
      </c>
      <c r="R471" t="s">
        <v>1591</v>
      </c>
      <c r="T471" t="s">
        <v>1584</v>
      </c>
      <c r="U471" t="s">
        <v>1703</v>
      </c>
      <c r="V471" t="s">
        <v>3248</v>
      </c>
    </row>
    <row r="472" spans="1:22" hidden="1">
      <c r="A472">
        <v>11265</v>
      </c>
      <c r="B472" t="s">
        <v>1578</v>
      </c>
      <c r="D472" t="s">
        <v>178</v>
      </c>
      <c r="E472" t="s">
        <v>3270</v>
      </c>
      <c r="F472" t="s">
        <v>3271</v>
      </c>
      <c r="G472" t="s">
        <v>3272</v>
      </c>
      <c r="H472" t="s">
        <v>3273</v>
      </c>
      <c r="I472" t="b">
        <v>0</v>
      </c>
      <c r="J472">
        <v>60</v>
      </c>
      <c r="K472" t="s">
        <v>1581</v>
      </c>
      <c r="M472" t="s">
        <v>3274</v>
      </c>
      <c r="R472" t="s">
        <v>1603</v>
      </c>
      <c r="T472" t="s">
        <v>1627</v>
      </c>
      <c r="U472" t="s">
        <v>1881</v>
      </c>
      <c r="V472" t="s">
        <v>3275</v>
      </c>
    </row>
    <row r="473" spans="1:22" hidden="1">
      <c r="A473">
        <v>12027</v>
      </c>
      <c r="B473" t="s">
        <v>1578</v>
      </c>
      <c r="D473" t="s">
        <v>178</v>
      </c>
      <c r="E473" t="s">
        <v>3276</v>
      </c>
      <c r="F473" t="s">
        <v>3277</v>
      </c>
      <c r="I473" t="b">
        <v>0</v>
      </c>
      <c r="J473">
        <v>25</v>
      </c>
      <c r="K473" t="s">
        <v>1588</v>
      </c>
      <c r="M473" t="s">
        <v>3278</v>
      </c>
      <c r="R473" t="s">
        <v>1591</v>
      </c>
      <c r="S473" t="s">
        <v>1840</v>
      </c>
      <c r="U473" t="s">
        <v>1829</v>
      </c>
    </row>
    <row r="474" spans="1:22" hidden="1">
      <c r="A474">
        <v>12120</v>
      </c>
      <c r="B474" t="s">
        <v>1578</v>
      </c>
      <c r="D474" t="s">
        <v>178</v>
      </c>
      <c r="E474" t="s">
        <v>3279</v>
      </c>
      <c r="F474" t="s">
        <v>3280</v>
      </c>
      <c r="G474" t="s">
        <v>3281</v>
      </c>
      <c r="I474" t="b">
        <v>0</v>
      </c>
      <c r="J474">
        <v>34</v>
      </c>
      <c r="K474" t="s">
        <v>1581</v>
      </c>
      <c r="M474" t="s">
        <v>3282</v>
      </c>
      <c r="R474" t="s">
        <v>1965</v>
      </c>
      <c r="T474" t="s">
        <v>1584</v>
      </c>
      <c r="U474" t="s">
        <v>1584</v>
      </c>
      <c r="V474" t="s">
        <v>3283</v>
      </c>
    </row>
    <row r="475" spans="1:22" hidden="1">
      <c r="A475">
        <v>12121</v>
      </c>
      <c r="B475" t="s">
        <v>1578</v>
      </c>
      <c r="D475" t="s">
        <v>178</v>
      </c>
      <c r="E475" t="s">
        <v>3284</v>
      </c>
      <c r="F475" t="s">
        <v>3285</v>
      </c>
      <c r="G475" t="s">
        <v>3281</v>
      </c>
      <c r="I475" t="b">
        <v>0</v>
      </c>
      <c r="J475">
        <v>30</v>
      </c>
      <c r="K475" t="s">
        <v>1581</v>
      </c>
      <c r="M475" t="s">
        <v>3286</v>
      </c>
      <c r="R475" t="s">
        <v>1965</v>
      </c>
      <c r="T475" t="s">
        <v>1583</v>
      </c>
      <c r="U475" t="s">
        <v>1612</v>
      </c>
      <c r="V475" t="s">
        <v>3283</v>
      </c>
    </row>
    <row r="476" spans="1:22" hidden="1">
      <c r="A476">
        <v>12169</v>
      </c>
      <c r="B476" t="s">
        <v>1578</v>
      </c>
      <c r="D476" t="s">
        <v>178</v>
      </c>
      <c r="E476" t="s">
        <v>3287</v>
      </c>
      <c r="F476" t="s">
        <v>3288</v>
      </c>
      <c r="I476" t="b">
        <v>0</v>
      </c>
      <c r="J476">
        <v>23</v>
      </c>
      <c r="K476" t="s">
        <v>1588</v>
      </c>
      <c r="M476" t="s">
        <v>3289</v>
      </c>
      <c r="R476" t="s">
        <v>1591</v>
      </c>
      <c r="S476" t="s">
        <v>1592</v>
      </c>
      <c r="U476" t="s">
        <v>1829</v>
      </c>
    </row>
    <row r="477" spans="1:22" hidden="1">
      <c r="A477">
        <v>12170</v>
      </c>
      <c r="B477" t="s">
        <v>1578</v>
      </c>
      <c r="D477" t="s">
        <v>178</v>
      </c>
      <c r="E477" t="s">
        <v>3290</v>
      </c>
      <c r="F477" t="s">
        <v>3291</v>
      </c>
      <c r="I477" t="b">
        <v>0</v>
      </c>
      <c r="J477">
        <v>24</v>
      </c>
      <c r="K477" t="s">
        <v>1588</v>
      </c>
      <c r="M477" t="s">
        <v>3292</v>
      </c>
      <c r="R477" t="s">
        <v>1591</v>
      </c>
      <c r="S477" t="s">
        <v>1584</v>
      </c>
      <c r="U477" t="s">
        <v>1829</v>
      </c>
    </row>
    <row r="478" spans="1:22" hidden="1">
      <c r="A478">
        <v>12416</v>
      </c>
      <c r="B478" t="s">
        <v>1578</v>
      </c>
      <c r="D478" t="s">
        <v>178</v>
      </c>
      <c r="E478" t="s">
        <v>1617</v>
      </c>
      <c r="F478" t="s">
        <v>3293</v>
      </c>
      <c r="G478" t="s">
        <v>3294</v>
      </c>
      <c r="I478" t="b">
        <v>0</v>
      </c>
      <c r="J478">
        <v>27</v>
      </c>
      <c r="K478" t="s">
        <v>1581</v>
      </c>
      <c r="M478" t="s">
        <v>3295</v>
      </c>
      <c r="R478" t="s">
        <v>1591</v>
      </c>
      <c r="T478" t="s">
        <v>1621</v>
      </c>
      <c r="U478" t="s">
        <v>1622</v>
      </c>
      <c r="V478" t="s">
        <v>3248</v>
      </c>
    </row>
    <row r="479" spans="1:22" hidden="1">
      <c r="A479">
        <v>12467</v>
      </c>
      <c r="B479" t="s">
        <v>1578</v>
      </c>
      <c r="D479" t="s">
        <v>178</v>
      </c>
      <c r="E479" t="s">
        <v>2131</v>
      </c>
      <c r="F479" t="s">
        <v>2132</v>
      </c>
      <c r="G479" t="s">
        <v>2133</v>
      </c>
      <c r="I479" t="b">
        <v>0</v>
      </c>
      <c r="J479">
        <v>32</v>
      </c>
      <c r="K479" t="s">
        <v>1581</v>
      </c>
      <c r="M479" t="s">
        <v>3296</v>
      </c>
      <c r="R479" t="s">
        <v>1769</v>
      </c>
      <c r="T479" t="s">
        <v>1816</v>
      </c>
      <c r="U479" t="s">
        <v>1584</v>
      </c>
    </row>
    <row r="480" spans="1:22" hidden="1">
      <c r="A480">
        <v>12489</v>
      </c>
      <c r="B480" t="s">
        <v>1578</v>
      </c>
      <c r="D480" t="s">
        <v>178</v>
      </c>
      <c r="E480" t="s">
        <v>3297</v>
      </c>
      <c r="F480" t="s">
        <v>3298</v>
      </c>
      <c r="G480" t="s">
        <v>3299</v>
      </c>
      <c r="I480" t="b">
        <v>0</v>
      </c>
      <c r="J480">
        <v>118</v>
      </c>
      <c r="K480" t="s">
        <v>1581</v>
      </c>
      <c r="M480" t="s">
        <v>3300</v>
      </c>
      <c r="R480" t="s">
        <v>1659</v>
      </c>
      <c r="T480" t="s">
        <v>1584</v>
      </c>
      <c r="U480" t="s">
        <v>1612</v>
      </c>
    </row>
    <row r="481" spans="1:22" hidden="1">
      <c r="A481">
        <v>12589</v>
      </c>
      <c r="B481" t="s">
        <v>1578</v>
      </c>
      <c r="D481" t="s">
        <v>178</v>
      </c>
      <c r="E481" t="s">
        <v>3301</v>
      </c>
      <c r="F481" t="s">
        <v>3302</v>
      </c>
      <c r="I481" t="b">
        <v>0</v>
      </c>
      <c r="J481">
        <v>25</v>
      </c>
      <c r="K481" t="s">
        <v>1588</v>
      </c>
      <c r="M481" t="s">
        <v>3303</v>
      </c>
      <c r="R481" t="s">
        <v>1591</v>
      </c>
      <c r="S481" t="s">
        <v>1584</v>
      </c>
      <c r="U481" t="s">
        <v>1593</v>
      </c>
    </row>
    <row r="482" spans="1:22">
      <c r="A482">
        <v>12686</v>
      </c>
      <c r="B482" s="15" t="s">
        <v>1594</v>
      </c>
      <c r="C482" s="15" t="s">
        <v>1594</v>
      </c>
      <c r="D482" t="s">
        <v>178</v>
      </c>
      <c r="E482" t="s">
        <v>563</v>
      </c>
      <c r="F482" t="s">
        <v>3304</v>
      </c>
      <c r="I482" t="b">
        <v>1</v>
      </c>
      <c r="J482">
        <v>27</v>
      </c>
      <c r="K482" t="s">
        <v>1588</v>
      </c>
      <c r="M482" t="s">
        <v>3305</v>
      </c>
      <c r="R482" t="s">
        <v>1591</v>
      </c>
      <c r="S482" t="s">
        <v>1592</v>
      </c>
      <c r="U482" t="s">
        <v>2090</v>
      </c>
    </row>
    <row r="483" spans="1:22" hidden="1">
      <c r="A483">
        <v>12687</v>
      </c>
      <c r="B483" t="s">
        <v>1578</v>
      </c>
      <c r="D483" t="s">
        <v>178</v>
      </c>
      <c r="E483" t="s">
        <v>3306</v>
      </c>
      <c r="F483" t="s">
        <v>3307</v>
      </c>
      <c r="I483" t="b">
        <v>1</v>
      </c>
      <c r="J483">
        <v>29</v>
      </c>
      <c r="K483" t="s">
        <v>1588</v>
      </c>
      <c r="M483" t="s">
        <v>3308</v>
      </c>
      <c r="R483" t="s">
        <v>1591</v>
      </c>
      <c r="S483" t="s">
        <v>1592</v>
      </c>
      <c r="U483" t="s">
        <v>1593</v>
      </c>
    </row>
    <row r="484" spans="1:22" hidden="1">
      <c r="A484">
        <v>12688</v>
      </c>
      <c r="B484" t="s">
        <v>1578</v>
      </c>
      <c r="D484" t="s">
        <v>178</v>
      </c>
      <c r="E484" t="s">
        <v>3309</v>
      </c>
      <c r="F484" t="s">
        <v>3310</v>
      </c>
      <c r="I484" t="b">
        <v>1</v>
      </c>
      <c r="J484">
        <v>31</v>
      </c>
      <c r="K484" t="s">
        <v>1588</v>
      </c>
      <c r="M484" t="s">
        <v>3311</v>
      </c>
      <c r="R484" t="s">
        <v>1603</v>
      </c>
      <c r="S484" t="s">
        <v>1592</v>
      </c>
      <c r="U484" t="s">
        <v>1593</v>
      </c>
    </row>
    <row r="485" spans="1:22" hidden="1">
      <c r="A485">
        <v>12689</v>
      </c>
      <c r="B485" t="s">
        <v>1578</v>
      </c>
      <c r="D485" t="s">
        <v>178</v>
      </c>
      <c r="E485" t="s">
        <v>3312</v>
      </c>
      <c r="F485" t="s">
        <v>3313</v>
      </c>
      <c r="G485" t="s">
        <v>3314</v>
      </c>
      <c r="I485" t="b">
        <v>1</v>
      </c>
      <c r="J485">
        <v>121</v>
      </c>
      <c r="K485" t="s">
        <v>1581</v>
      </c>
      <c r="M485" t="s">
        <v>3315</v>
      </c>
      <c r="R485" t="s">
        <v>1591</v>
      </c>
      <c r="T485" t="s">
        <v>1584</v>
      </c>
      <c r="U485" t="s">
        <v>1718</v>
      </c>
    </row>
    <row r="486" spans="1:22" hidden="1">
      <c r="A486">
        <v>9492</v>
      </c>
      <c r="B486" t="s">
        <v>1578</v>
      </c>
      <c r="D486" t="s">
        <v>179</v>
      </c>
      <c r="E486" t="s">
        <v>3316</v>
      </c>
      <c r="F486" t="s">
        <v>3317</v>
      </c>
      <c r="I486" t="b">
        <v>0</v>
      </c>
      <c r="J486">
        <v>95</v>
      </c>
      <c r="K486" t="s">
        <v>1581</v>
      </c>
      <c r="M486" t="s">
        <v>3318</v>
      </c>
      <c r="R486" t="s">
        <v>1603</v>
      </c>
      <c r="T486" t="s">
        <v>1648</v>
      </c>
      <c r="U486" t="s">
        <v>3319</v>
      </c>
      <c r="V486" t="s">
        <v>3320</v>
      </c>
    </row>
    <row r="487" spans="1:22" hidden="1">
      <c r="A487">
        <v>12199</v>
      </c>
      <c r="B487" t="s">
        <v>1578</v>
      </c>
      <c r="D487" t="s">
        <v>179</v>
      </c>
      <c r="E487" t="s">
        <v>1623</v>
      </c>
      <c r="F487" t="s">
        <v>3321</v>
      </c>
      <c r="G487" t="s">
        <v>3322</v>
      </c>
      <c r="I487" t="b">
        <v>0</v>
      </c>
      <c r="J487">
        <v>62</v>
      </c>
      <c r="K487" t="s">
        <v>1581</v>
      </c>
      <c r="M487" t="s">
        <v>3323</v>
      </c>
      <c r="R487" t="s">
        <v>1591</v>
      </c>
      <c r="T487" t="s">
        <v>1627</v>
      </c>
      <c r="U487" t="s">
        <v>1881</v>
      </c>
      <c r="V487" t="s">
        <v>3324</v>
      </c>
    </row>
    <row r="488" spans="1:22" hidden="1">
      <c r="A488">
        <v>12200</v>
      </c>
      <c r="B488" t="s">
        <v>1578</v>
      </c>
      <c r="D488" t="s">
        <v>179</v>
      </c>
      <c r="E488" t="s">
        <v>3325</v>
      </c>
      <c r="F488" t="s">
        <v>3326</v>
      </c>
      <c r="G488" t="s">
        <v>3327</v>
      </c>
      <c r="I488" t="b">
        <v>0</v>
      </c>
      <c r="J488">
        <v>65</v>
      </c>
      <c r="K488" t="s">
        <v>1581</v>
      </c>
      <c r="M488" t="s">
        <v>3328</v>
      </c>
      <c r="R488" t="s">
        <v>1591</v>
      </c>
      <c r="T488" t="s">
        <v>1584</v>
      </c>
      <c r="U488" t="s">
        <v>1829</v>
      </c>
      <c r="V488" t="s">
        <v>3324</v>
      </c>
    </row>
    <row r="489" spans="1:22">
      <c r="A489">
        <v>6252</v>
      </c>
      <c r="B489" t="s">
        <v>1594</v>
      </c>
      <c r="C489" t="s">
        <v>1594</v>
      </c>
      <c r="D489" t="s">
        <v>172</v>
      </c>
      <c r="E489" t="s">
        <v>386</v>
      </c>
      <c r="F489" t="s">
        <v>3329</v>
      </c>
      <c r="I489" t="b">
        <v>0</v>
      </c>
      <c r="J489">
        <v>20</v>
      </c>
      <c r="K489" t="s">
        <v>1631</v>
      </c>
      <c r="R489" t="s">
        <v>3330</v>
      </c>
      <c r="S489" t="s">
        <v>1923</v>
      </c>
      <c r="U489" t="s">
        <v>1762</v>
      </c>
    </row>
    <row r="490" spans="1:22" hidden="1">
      <c r="A490">
        <v>9455</v>
      </c>
      <c r="B490" t="s">
        <v>1578</v>
      </c>
      <c r="D490" t="s">
        <v>172</v>
      </c>
      <c r="E490" t="s">
        <v>2235</v>
      </c>
      <c r="F490" t="s">
        <v>3331</v>
      </c>
      <c r="G490" t="s">
        <v>3332</v>
      </c>
      <c r="I490" t="b">
        <v>0</v>
      </c>
      <c r="J490">
        <v>55</v>
      </c>
      <c r="K490" t="s">
        <v>1581</v>
      </c>
      <c r="R490" t="s">
        <v>1591</v>
      </c>
      <c r="T490" t="s">
        <v>1627</v>
      </c>
      <c r="U490" t="s">
        <v>1671</v>
      </c>
      <c r="V490" t="s">
        <v>3333</v>
      </c>
    </row>
    <row r="491" spans="1:22" hidden="1">
      <c r="A491">
        <v>12085</v>
      </c>
      <c r="B491" t="s">
        <v>1578</v>
      </c>
      <c r="D491" t="s">
        <v>172</v>
      </c>
      <c r="E491" t="s">
        <v>3334</v>
      </c>
      <c r="F491" t="s">
        <v>3335</v>
      </c>
      <c r="I491" t="b">
        <v>0</v>
      </c>
      <c r="J491">
        <v>38</v>
      </c>
      <c r="K491" t="s">
        <v>1588</v>
      </c>
      <c r="M491" t="s">
        <v>3336</v>
      </c>
      <c r="R491" t="s">
        <v>1591</v>
      </c>
      <c r="S491" t="s">
        <v>1592</v>
      </c>
      <c r="U491" t="s">
        <v>1829</v>
      </c>
    </row>
    <row r="492" spans="1:22">
      <c r="A492">
        <v>12414</v>
      </c>
      <c r="B492" t="s">
        <v>1594</v>
      </c>
      <c r="C492" t="s">
        <v>1594</v>
      </c>
      <c r="D492" t="s">
        <v>172</v>
      </c>
      <c r="E492" t="s">
        <v>3337</v>
      </c>
      <c r="F492" t="s">
        <v>3338</v>
      </c>
      <c r="I492" t="b">
        <v>0</v>
      </c>
      <c r="J492">
        <v>45</v>
      </c>
      <c r="K492" t="s">
        <v>1588</v>
      </c>
      <c r="M492" t="s">
        <v>3339</v>
      </c>
      <c r="R492" t="s">
        <v>1603</v>
      </c>
      <c r="S492" t="s">
        <v>1592</v>
      </c>
      <c r="U492" t="s">
        <v>3340</v>
      </c>
    </row>
    <row r="493" spans="1:22">
      <c r="A493">
        <v>12415</v>
      </c>
      <c r="B493" t="s">
        <v>1594</v>
      </c>
      <c r="C493" t="s">
        <v>1594</v>
      </c>
      <c r="D493" t="s">
        <v>172</v>
      </c>
      <c r="E493" t="s">
        <v>3341</v>
      </c>
      <c r="F493" t="s">
        <v>3342</v>
      </c>
      <c r="I493" t="b">
        <v>0</v>
      </c>
      <c r="J493">
        <v>45</v>
      </c>
      <c r="K493" t="s">
        <v>1588</v>
      </c>
      <c r="M493" t="s">
        <v>3343</v>
      </c>
      <c r="R493" t="s">
        <v>1603</v>
      </c>
      <c r="S493" t="s">
        <v>1592</v>
      </c>
      <c r="U493" t="s">
        <v>3340</v>
      </c>
    </row>
    <row r="494" spans="1:22" hidden="1">
      <c r="A494">
        <v>11101</v>
      </c>
      <c r="B494" t="s">
        <v>1578</v>
      </c>
      <c r="D494" t="s">
        <v>174</v>
      </c>
      <c r="E494" t="s">
        <v>3344</v>
      </c>
      <c r="F494" t="s">
        <v>3345</v>
      </c>
      <c r="G494" t="s">
        <v>3346</v>
      </c>
      <c r="I494" t="b">
        <v>0</v>
      </c>
      <c r="J494">
        <v>70</v>
      </c>
      <c r="K494" t="s">
        <v>1581</v>
      </c>
      <c r="M494" t="s">
        <v>3347</v>
      </c>
      <c r="R494" t="s">
        <v>3348</v>
      </c>
      <c r="T494" t="s">
        <v>1727</v>
      </c>
      <c r="U494" t="s">
        <v>1584</v>
      </c>
      <c r="V494" t="s">
        <v>3349</v>
      </c>
    </row>
    <row r="495" spans="1:22" hidden="1">
      <c r="A495">
        <v>11734</v>
      </c>
      <c r="B495" t="s">
        <v>1578</v>
      </c>
      <c r="D495" t="s">
        <v>174</v>
      </c>
      <c r="E495" t="s">
        <v>3350</v>
      </c>
      <c r="F495" t="s">
        <v>3351</v>
      </c>
      <c r="G495" t="s">
        <v>3352</v>
      </c>
      <c r="I495" t="b">
        <v>0</v>
      </c>
      <c r="J495">
        <v>23</v>
      </c>
      <c r="K495" t="s">
        <v>1581</v>
      </c>
      <c r="M495" t="s">
        <v>3353</v>
      </c>
      <c r="R495" t="s">
        <v>1603</v>
      </c>
      <c r="T495" t="s">
        <v>1583</v>
      </c>
      <c r="U495" t="s">
        <v>1954</v>
      </c>
      <c r="V495" t="s">
        <v>3354</v>
      </c>
    </row>
    <row r="496" spans="1:22" hidden="1">
      <c r="A496">
        <v>11995</v>
      </c>
      <c r="B496" t="s">
        <v>1578</v>
      </c>
      <c r="D496" t="s">
        <v>174</v>
      </c>
      <c r="E496" t="s">
        <v>3355</v>
      </c>
      <c r="F496" t="s">
        <v>3356</v>
      </c>
      <c r="I496" t="b">
        <v>0</v>
      </c>
      <c r="J496">
        <v>25</v>
      </c>
      <c r="K496" t="s">
        <v>1588</v>
      </c>
      <c r="M496" t="s">
        <v>3357</v>
      </c>
      <c r="R496" t="s">
        <v>1591</v>
      </c>
      <c r="S496" t="s">
        <v>1592</v>
      </c>
      <c r="U496" t="s">
        <v>1593</v>
      </c>
    </row>
    <row r="497" spans="1:22" hidden="1">
      <c r="A497">
        <v>11996</v>
      </c>
      <c r="B497" t="s">
        <v>1578</v>
      </c>
      <c r="D497" t="s">
        <v>174</v>
      </c>
      <c r="E497" t="s">
        <v>3358</v>
      </c>
      <c r="F497" t="s">
        <v>3359</v>
      </c>
      <c r="I497" t="b">
        <v>0</v>
      </c>
      <c r="J497">
        <v>28</v>
      </c>
      <c r="K497" t="s">
        <v>1588</v>
      </c>
      <c r="M497" t="s">
        <v>3360</v>
      </c>
      <c r="R497" t="s">
        <v>1591</v>
      </c>
      <c r="S497" t="s">
        <v>1592</v>
      </c>
      <c r="U497" t="s">
        <v>1829</v>
      </c>
    </row>
    <row r="498" spans="1:22" hidden="1">
      <c r="A498">
        <v>11997</v>
      </c>
      <c r="B498" t="s">
        <v>1578</v>
      </c>
      <c r="D498" t="s">
        <v>174</v>
      </c>
      <c r="E498" t="s">
        <v>3361</v>
      </c>
      <c r="F498" t="s">
        <v>3362</v>
      </c>
      <c r="I498" t="b">
        <v>0</v>
      </c>
      <c r="J498">
        <v>30</v>
      </c>
      <c r="K498" t="s">
        <v>1588</v>
      </c>
      <c r="M498" t="s">
        <v>3363</v>
      </c>
      <c r="R498" t="s">
        <v>1591</v>
      </c>
      <c r="S498" t="s">
        <v>1584</v>
      </c>
      <c r="U498" t="s">
        <v>1593</v>
      </c>
    </row>
    <row r="499" spans="1:22" hidden="1">
      <c r="A499">
        <v>12035</v>
      </c>
      <c r="B499" t="s">
        <v>1578</v>
      </c>
      <c r="D499" t="s">
        <v>174</v>
      </c>
      <c r="E499" t="s">
        <v>3364</v>
      </c>
      <c r="F499" t="s">
        <v>3365</v>
      </c>
      <c r="G499" t="s">
        <v>3366</v>
      </c>
      <c r="I499" t="b">
        <v>0</v>
      </c>
      <c r="J499">
        <v>11</v>
      </c>
      <c r="K499" t="s">
        <v>1581</v>
      </c>
      <c r="M499" t="s">
        <v>3367</v>
      </c>
      <c r="R499" t="s">
        <v>1591</v>
      </c>
      <c r="T499" t="s">
        <v>1584</v>
      </c>
      <c r="U499" t="s">
        <v>1703</v>
      </c>
      <c r="V499" t="s">
        <v>3368</v>
      </c>
    </row>
    <row r="500" spans="1:22" hidden="1">
      <c r="A500">
        <v>12036</v>
      </c>
      <c r="B500" t="s">
        <v>1578</v>
      </c>
      <c r="D500" t="s">
        <v>174</v>
      </c>
      <c r="E500" t="s">
        <v>3369</v>
      </c>
      <c r="F500" t="s">
        <v>3370</v>
      </c>
      <c r="G500" t="s">
        <v>3366</v>
      </c>
      <c r="I500" t="b">
        <v>0</v>
      </c>
      <c r="J500">
        <v>12</v>
      </c>
      <c r="K500" t="s">
        <v>1581</v>
      </c>
      <c r="M500" t="s">
        <v>3371</v>
      </c>
      <c r="R500" t="s">
        <v>1591</v>
      </c>
      <c r="T500" t="s">
        <v>1584</v>
      </c>
      <c r="U500" t="s">
        <v>2246</v>
      </c>
      <c r="V500" t="s">
        <v>3372</v>
      </c>
    </row>
    <row r="501" spans="1:22" hidden="1">
      <c r="A501">
        <v>12038</v>
      </c>
      <c r="B501" t="s">
        <v>1578</v>
      </c>
      <c r="D501" t="s">
        <v>174</v>
      </c>
      <c r="E501" t="s">
        <v>1617</v>
      </c>
      <c r="F501" t="s">
        <v>3373</v>
      </c>
      <c r="G501" t="s">
        <v>3366</v>
      </c>
      <c r="I501" t="b">
        <v>0</v>
      </c>
      <c r="J501">
        <v>14</v>
      </c>
      <c r="K501" t="s">
        <v>1581</v>
      </c>
      <c r="M501" t="s">
        <v>3374</v>
      </c>
      <c r="R501" t="s">
        <v>1591</v>
      </c>
      <c r="T501" t="s">
        <v>1621</v>
      </c>
      <c r="U501" t="s">
        <v>1622</v>
      </c>
      <c r="V501" t="s">
        <v>3368</v>
      </c>
    </row>
    <row r="502" spans="1:22" hidden="1">
      <c r="A502">
        <v>12039</v>
      </c>
      <c r="B502" t="s">
        <v>1578</v>
      </c>
      <c r="D502" t="s">
        <v>174</v>
      </c>
      <c r="E502" t="s">
        <v>3375</v>
      </c>
      <c r="F502" t="s">
        <v>3376</v>
      </c>
      <c r="G502" t="s">
        <v>3366</v>
      </c>
      <c r="I502" t="b">
        <v>0</v>
      </c>
      <c r="J502">
        <v>15</v>
      </c>
      <c r="K502" t="s">
        <v>1581</v>
      </c>
      <c r="M502" t="s">
        <v>3377</v>
      </c>
      <c r="R502" t="s">
        <v>1591</v>
      </c>
      <c r="T502" t="s">
        <v>1584</v>
      </c>
      <c r="U502" t="s">
        <v>1703</v>
      </c>
      <c r="V502" t="s">
        <v>3349</v>
      </c>
    </row>
    <row r="503" spans="1:22" hidden="1">
      <c r="A503">
        <v>12040</v>
      </c>
      <c r="B503" t="s">
        <v>1578</v>
      </c>
      <c r="D503" t="s">
        <v>174</v>
      </c>
      <c r="E503" t="s">
        <v>2586</v>
      </c>
      <c r="F503" t="s">
        <v>3378</v>
      </c>
      <c r="G503" t="s">
        <v>3366</v>
      </c>
      <c r="I503" t="b">
        <v>0</v>
      </c>
      <c r="J503">
        <v>16</v>
      </c>
      <c r="K503" t="s">
        <v>1581</v>
      </c>
      <c r="M503" t="s">
        <v>3379</v>
      </c>
      <c r="R503" t="s">
        <v>1591</v>
      </c>
      <c r="T503" t="s">
        <v>1584</v>
      </c>
      <c r="U503" t="s">
        <v>1593</v>
      </c>
      <c r="V503" t="s">
        <v>3349</v>
      </c>
    </row>
    <row r="504" spans="1:22" hidden="1">
      <c r="A504">
        <v>12447</v>
      </c>
      <c r="B504" t="s">
        <v>1578</v>
      </c>
      <c r="D504" t="s">
        <v>174</v>
      </c>
      <c r="E504" t="s">
        <v>2476</v>
      </c>
      <c r="F504" t="s">
        <v>2477</v>
      </c>
      <c r="I504" t="b">
        <v>0</v>
      </c>
      <c r="J504">
        <v>22</v>
      </c>
      <c r="K504" t="s">
        <v>1581</v>
      </c>
      <c r="R504" t="s">
        <v>1591</v>
      </c>
      <c r="T504" t="s">
        <v>2283</v>
      </c>
      <c r="U504" t="s">
        <v>2115</v>
      </c>
    </row>
    <row r="505" spans="1:22">
      <c r="A505">
        <v>12488</v>
      </c>
      <c r="B505" t="s">
        <v>1594</v>
      </c>
      <c r="C505" t="s">
        <v>1594</v>
      </c>
      <c r="D505" t="s">
        <v>174</v>
      </c>
      <c r="E505" t="s">
        <v>840</v>
      </c>
      <c r="F505" t="s">
        <v>3380</v>
      </c>
      <c r="I505" t="b">
        <v>0</v>
      </c>
      <c r="J505">
        <v>24</v>
      </c>
      <c r="K505" t="s">
        <v>1588</v>
      </c>
      <c r="M505" t="s">
        <v>3381</v>
      </c>
      <c r="R505" t="s">
        <v>1591</v>
      </c>
      <c r="S505" t="s">
        <v>1592</v>
      </c>
      <c r="U505" t="s">
        <v>1797</v>
      </c>
    </row>
    <row r="506" spans="1:22" hidden="1">
      <c r="A506">
        <v>5493</v>
      </c>
      <c r="B506" t="s">
        <v>1578</v>
      </c>
      <c r="D506" t="s">
        <v>175</v>
      </c>
      <c r="E506" t="s">
        <v>3382</v>
      </c>
      <c r="F506" t="s">
        <v>3383</v>
      </c>
      <c r="I506" t="b">
        <v>0</v>
      </c>
      <c r="J506">
        <v>60</v>
      </c>
      <c r="K506" t="s">
        <v>1581</v>
      </c>
      <c r="R506" t="s">
        <v>1684</v>
      </c>
      <c r="T506" t="s">
        <v>1790</v>
      </c>
      <c r="U506" t="s">
        <v>1612</v>
      </c>
      <c r="V506" t="s">
        <v>3384</v>
      </c>
    </row>
    <row r="507" spans="1:22">
      <c r="A507">
        <v>5778</v>
      </c>
      <c r="B507" t="s">
        <v>1594</v>
      </c>
      <c r="C507" t="s">
        <v>1594</v>
      </c>
      <c r="D507" t="s">
        <v>175</v>
      </c>
      <c r="E507" t="s">
        <v>3385</v>
      </c>
      <c r="F507" t="s">
        <v>3386</v>
      </c>
      <c r="G507" t="s">
        <v>3387</v>
      </c>
      <c r="I507" t="b">
        <v>0</v>
      </c>
      <c r="J507">
        <v>5</v>
      </c>
      <c r="K507" t="s">
        <v>1631</v>
      </c>
      <c r="R507" t="s">
        <v>1603</v>
      </c>
      <c r="S507" t="s">
        <v>1699</v>
      </c>
      <c r="U507" t="s">
        <v>1881</v>
      </c>
      <c r="V507" t="s">
        <v>3384</v>
      </c>
    </row>
    <row r="508" spans="1:22" hidden="1">
      <c r="A508">
        <v>6145</v>
      </c>
      <c r="B508" t="s">
        <v>1578</v>
      </c>
      <c r="D508" t="s">
        <v>175</v>
      </c>
      <c r="E508" t="s">
        <v>1739</v>
      </c>
      <c r="F508" t="s">
        <v>3388</v>
      </c>
      <c r="G508" t="s">
        <v>3389</v>
      </c>
      <c r="H508" t="s">
        <v>3390</v>
      </c>
      <c r="I508" t="b">
        <v>0</v>
      </c>
      <c r="J508">
        <v>7</v>
      </c>
      <c r="K508" t="s">
        <v>1631</v>
      </c>
      <c r="M508" t="s">
        <v>3391</v>
      </c>
      <c r="R508" t="s">
        <v>1659</v>
      </c>
      <c r="S508" t="s">
        <v>1670</v>
      </c>
      <c r="U508" t="s">
        <v>1671</v>
      </c>
      <c r="V508" t="s">
        <v>3392</v>
      </c>
    </row>
    <row r="509" spans="1:22" hidden="1">
      <c r="A509">
        <v>11569</v>
      </c>
      <c r="B509" t="s">
        <v>1578</v>
      </c>
      <c r="D509" t="s">
        <v>175</v>
      </c>
      <c r="E509" t="s">
        <v>3393</v>
      </c>
      <c r="F509" t="s">
        <v>3394</v>
      </c>
      <c r="I509" t="b">
        <v>0</v>
      </c>
      <c r="J509">
        <v>50</v>
      </c>
      <c r="K509" t="s">
        <v>1581</v>
      </c>
      <c r="M509" t="s">
        <v>3395</v>
      </c>
      <c r="R509" t="s">
        <v>3396</v>
      </c>
      <c r="T509" t="s">
        <v>3397</v>
      </c>
      <c r="U509" t="s">
        <v>1671</v>
      </c>
    </row>
    <row r="510" spans="1:22" hidden="1">
      <c r="A510">
        <v>11606</v>
      </c>
      <c r="B510" t="s">
        <v>1578</v>
      </c>
      <c r="D510" t="s">
        <v>175</v>
      </c>
      <c r="E510" t="s">
        <v>3398</v>
      </c>
      <c r="F510" t="s">
        <v>3399</v>
      </c>
      <c r="G510" t="s">
        <v>3400</v>
      </c>
      <c r="I510" t="b">
        <v>0</v>
      </c>
      <c r="J510">
        <v>35</v>
      </c>
      <c r="K510" t="s">
        <v>1581</v>
      </c>
      <c r="M510" t="s">
        <v>3401</v>
      </c>
      <c r="R510" t="s">
        <v>1603</v>
      </c>
      <c r="T510" t="s">
        <v>1584</v>
      </c>
      <c r="U510" t="s">
        <v>1771</v>
      </c>
      <c r="V510" t="s">
        <v>3402</v>
      </c>
    </row>
    <row r="511" spans="1:22" hidden="1">
      <c r="A511">
        <v>11621</v>
      </c>
      <c r="B511" t="s">
        <v>1578</v>
      </c>
      <c r="D511" t="s">
        <v>175</v>
      </c>
      <c r="E511" t="s">
        <v>3403</v>
      </c>
      <c r="F511" t="s">
        <v>3404</v>
      </c>
      <c r="I511" t="b">
        <v>0</v>
      </c>
      <c r="J511">
        <v>10</v>
      </c>
      <c r="K511" t="s">
        <v>1631</v>
      </c>
      <c r="M511" t="s">
        <v>3405</v>
      </c>
      <c r="R511" t="s">
        <v>1659</v>
      </c>
      <c r="S511" t="s">
        <v>1670</v>
      </c>
      <c r="U511" t="s">
        <v>1593</v>
      </c>
    </row>
    <row r="512" spans="1:22">
      <c r="A512">
        <v>11701</v>
      </c>
      <c r="B512" t="s">
        <v>1594</v>
      </c>
      <c r="C512" t="s">
        <v>1594</v>
      </c>
      <c r="D512" t="s">
        <v>175</v>
      </c>
      <c r="E512" t="s">
        <v>762</v>
      </c>
      <c r="F512" t="s">
        <v>3406</v>
      </c>
      <c r="I512" t="b">
        <v>0</v>
      </c>
      <c r="J512">
        <v>13</v>
      </c>
      <c r="K512" t="s">
        <v>1631</v>
      </c>
      <c r="M512" t="s">
        <v>3407</v>
      </c>
      <c r="R512" t="s">
        <v>1591</v>
      </c>
      <c r="S512" t="s">
        <v>1663</v>
      </c>
      <c r="U512" t="s">
        <v>1862</v>
      </c>
    </row>
    <row r="513" spans="1:22" hidden="1">
      <c r="A513">
        <v>11968</v>
      </c>
      <c r="B513" t="s">
        <v>1578</v>
      </c>
      <c r="D513" t="s">
        <v>175</v>
      </c>
      <c r="E513" t="s">
        <v>1896</v>
      </c>
      <c r="F513" t="s">
        <v>3408</v>
      </c>
      <c r="G513" t="s">
        <v>3409</v>
      </c>
      <c r="I513" t="b">
        <v>0</v>
      </c>
      <c r="J513">
        <v>21</v>
      </c>
      <c r="K513" t="s">
        <v>1581</v>
      </c>
      <c r="M513" t="s">
        <v>3410</v>
      </c>
      <c r="R513" t="s">
        <v>1769</v>
      </c>
      <c r="T513" t="s">
        <v>1816</v>
      </c>
      <c r="U513" t="s">
        <v>1584</v>
      </c>
    </row>
    <row r="514" spans="1:22" hidden="1">
      <c r="A514">
        <v>12229</v>
      </c>
      <c r="B514" t="s">
        <v>1578</v>
      </c>
      <c r="D514" t="s">
        <v>175</v>
      </c>
      <c r="E514" t="s">
        <v>1908</v>
      </c>
      <c r="F514" t="s">
        <v>3411</v>
      </c>
      <c r="G514" t="s">
        <v>3412</v>
      </c>
      <c r="I514" t="b">
        <v>0</v>
      </c>
      <c r="J514">
        <v>14</v>
      </c>
      <c r="K514" t="s">
        <v>1581</v>
      </c>
      <c r="M514" t="s">
        <v>3413</v>
      </c>
      <c r="R514" t="s">
        <v>1769</v>
      </c>
      <c r="T514" t="s">
        <v>1727</v>
      </c>
      <c r="U514" t="s">
        <v>1584</v>
      </c>
    </row>
    <row r="515" spans="1:22" hidden="1">
      <c r="A515">
        <v>12358</v>
      </c>
      <c r="B515" t="s">
        <v>1578</v>
      </c>
      <c r="D515" t="s">
        <v>175</v>
      </c>
      <c r="E515" t="s">
        <v>3414</v>
      </c>
      <c r="F515" t="s">
        <v>3415</v>
      </c>
      <c r="G515" t="s">
        <v>3416</v>
      </c>
      <c r="I515" t="b">
        <v>0</v>
      </c>
      <c r="J515">
        <v>24</v>
      </c>
      <c r="K515" t="s">
        <v>1581</v>
      </c>
      <c r="M515" t="s">
        <v>3417</v>
      </c>
      <c r="R515" t="s">
        <v>1591</v>
      </c>
      <c r="T515" t="s">
        <v>1583</v>
      </c>
      <c r="U515" t="s">
        <v>1612</v>
      </c>
      <c r="V515" t="s">
        <v>3418</v>
      </c>
    </row>
    <row r="516" spans="1:22">
      <c r="A516">
        <v>12364</v>
      </c>
      <c r="B516" t="s">
        <v>1594</v>
      </c>
      <c r="C516" t="s">
        <v>1594</v>
      </c>
      <c r="D516" t="s">
        <v>175</v>
      </c>
      <c r="E516" t="s">
        <v>3419</v>
      </c>
      <c r="F516" t="s">
        <v>3420</v>
      </c>
      <c r="I516" t="b">
        <v>1</v>
      </c>
      <c r="J516">
        <v>26</v>
      </c>
      <c r="K516" t="s">
        <v>1631</v>
      </c>
      <c r="M516" t="s">
        <v>3421</v>
      </c>
      <c r="R516" t="s">
        <v>1591</v>
      </c>
      <c r="S516" t="s">
        <v>1663</v>
      </c>
      <c r="U516" t="s">
        <v>1612</v>
      </c>
    </row>
    <row r="517" spans="1:22">
      <c r="A517">
        <v>12369</v>
      </c>
      <c r="B517" t="s">
        <v>1594</v>
      </c>
      <c r="C517" t="s">
        <v>1594</v>
      </c>
      <c r="D517" t="s">
        <v>175</v>
      </c>
      <c r="E517" t="s">
        <v>3422</v>
      </c>
      <c r="F517" t="s">
        <v>3423</v>
      </c>
      <c r="G517" t="s">
        <v>3424</v>
      </c>
      <c r="I517" t="b">
        <v>0</v>
      </c>
      <c r="J517">
        <v>5</v>
      </c>
      <c r="K517" t="s">
        <v>1581</v>
      </c>
      <c r="M517" t="s">
        <v>3425</v>
      </c>
      <c r="R517" t="s">
        <v>1591</v>
      </c>
      <c r="T517" t="s">
        <v>1584</v>
      </c>
      <c r="U517" t="s">
        <v>1862</v>
      </c>
      <c r="V517" t="s">
        <v>3418</v>
      </c>
    </row>
    <row r="518" spans="1:22" hidden="1">
      <c r="A518">
        <v>12370</v>
      </c>
      <c r="B518" t="s">
        <v>1578</v>
      </c>
      <c r="D518" t="s">
        <v>175</v>
      </c>
      <c r="E518" t="s">
        <v>3426</v>
      </c>
      <c r="F518" t="s">
        <v>3427</v>
      </c>
      <c r="G518" t="s">
        <v>3424</v>
      </c>
      <c r="I518" t="b">
        <v>0</v>
      </c>
      <c r="J518">
        <v>30</v>
      </c>
      <c r="K518" t="s">
        <v>1631</v>
      </c>
      <c r="M518" t="s">
        <v>3428</v>
      </c>
      <c r="N518" t="s">
        <v>3429</v>
      </c>
      <c r="R518" t="s">
        <v>1591</v>
      </c>
      <c r="S518" t="s">
        <v>1592</v>
      </c>
      <c r="U518" t="s">
        <v>1593</v>
      </c>
      <c r="V518" t="s">
        <v>3430</v>
      </c>
    </row>
    <row r="519" spans="1:22" hidden="1">
      <c r="A519">
        <v>12371</v>
      </c>
      <c r="B519" t="s">
        <v>1578</v>
      </c>
      <c r="D519" t="s">
        <v>175</v>
      </c>
      <c r="E519" t="s">
        <v>2613</v>
      </c>
      <c r="F519" t="s">
        <v>3431</v>
      </c>
      <c r="G519" t="s">
        <v>3424</v>
      </c>
      <c r="I519" t="b">
        <v>0</v>
      </c>
      <c r="J519">
        <v>7</v>
      </c>
      <c r="K519" t="s">
        <v>1581</v>
      </c>
      <c r="M519" t="s">
        <v>3432</v>
      </c>
      <c r="R519" t="s">
        <v>1591</v>
      </c>
      <c r="T519" t="s">
        <v>1584</v>
      </c>
      <c r="U519" t="s">
        <v>1612</v>
      </c>
      <c r="V519" t="s">
        <v>3418</v>
      </c>
    </row>
    <row r="520" spans="1:22" hidden="1">
      <c r="A520">
        <v>12372</v>
      </c>
      <c r="B520" t="s">
        <v>1578</v>
      </c>
      <c r="D520" t="s">
        <v>175</v>
      </c>
      <c r="E520" t="s">
        <v>1617</v>
      </c>
      <c r="F520" t="s">
        <v>3433</v>
      </c>
      <c r="G520" t="s">
        <v>3424</v>
      </c>
      <c r="I520" t="b">
        <v>0</v>
      </c>
      <c r="J520">
        <v>12</v>
      </c>
      <c r="K520" t="s">
        <v>1581</v>
      </c>
      <c r="M520" t="s">
        <v>3434</v>
      </c>
      <c r="R520" t="s">
        <v>1591</v>
      </c>
      <c r="T520" t="s">
        <v>1621</v>
      </c>
      <c r="U520" t="s">
        <v>1622</v>
      </c>
      <c r="V520" t="s">
        <v>3418</v>
      </c>
    </row>
    <row r="521" spans="1:22" hidden="1">
      <c r="A521">
        <v>12381</v>
      </c>
      <c r="B521" t="s">
        <v>1578</v>
      </c>
      <c r="D521" t="s">
        <v>175</v>
      </c>
      <c r="E521" t="s">
        <v>3435</v>
      </c>
      <c r="F521" t="s">
        <v>3436</v>
      </c>
      <c r="I521" t="b">
        <v>0</v>
      </c>
      <c r="J521">
        <v>70</v>
      </c>
      <c r="K521" t="s">
        <v>1581</v>
      </c>
      <c r="M521" t="s">
        <v>3437</v>
      </c>
      <c r="R521" t="s">
        <v>1769</v>
      </c>
      <c r="T521" t="s">
        <v>1727</v>
      </c>
      <c r="U521" t="s">
        <v>3438</v>
      </c>
    </row>
    <row r="522" spans="1:22" hidden="1">
      <c r="A522">
        <v>12448</v>
      </c>
      <c r="B522" t="s">
        <v>1578</v>
      </c>
      <c r="D522" t="s">
        <v>175</v>
      </c>
      <c r="E522" t="s">
        <v>2476</v>
      </c>
      <c r="F522" t="s">
        <v>2477</v>
      </c>
      <c r="I522" t="b">
        <v>0</v>
      </c>
      <c r="J522">
        <v>23</v>
      </c>
      <c r="K522" t="s">
        <v>1581</v>
      </c>
      <c r="R522" t="s">
        <v>1591</v>
      </c>
      <c r="T522" t="s">
        <v>2283</v>
      </c>
      <c r="U522" t="s">
        <v>2115</v>
      </c>
    </row>
    <row r="523" spans="1:22" hidden="1">
      <c r="A523">
        <v>12465</v>
      </c>
      <c r="B523" t="s">
        <v>1578</v>
      </c>
      <c r="D523" t="s">
        <v>175</v>
      </c>
      <c r="E523" t="s">
        <v>2131</v>
      </c>
      <c r="F523" t="s">
        <v>3439</v>
      </c>
      <c r="G523" t="s">
        <v>2133</v>
      </c>
      <c r="I523" t="b">
        <v>0</v>
      </c>
      <c r="J523">
        <v>22</v>
      </c>
      <c r="K523" t="s">
        <v>1581</v>
      </c>
      <c r="M523" t="s">
        <v>3440</v>
      </c>
      <c r="R523" t="s">
        <v>1769</v>
      </c>
      <c r="T523" t="s">
        <v>1816</v>
      </c>
      <c r="U523" t="s">
        <v>1584</v>
      </c>
    </row>
    <row r="524" spans="1:22">
      <c r="A524">
        <v>12545</v>
      </c>
      <c r="B524" t="s">
        <v>1594</v>
      </c>
      <c r="C524" t="s">
        <v>1594</v>
      </c>
      <c r="D524" t="s">
        <v>175</v>
      </c>
      <c r="E524" t="s">
        <v>616</v>
      </c>
      <c r="F524" t="s">
        <v>3441</v>
      </c>
      <c r="I524" t="b">
        <v>0</v>
      </c>
      <c r="J524">
        <v>32</v>
      </c>
      <c r="K524" t="s">
        <v>1631</v>
      </c>
      <c r="M524" t="s">
        <v>3442</v>
      </c>
      <c r="R524" t="s">
        <v>1769</v>
      </c>
      <c r="S524" t="s">
        <v>1584</v>
      </c>
      <c r="U524" t="s">
        <v>1598</v>
      </c>
      <c r="V524" t="s">
        <v>3443</v>
      </c>
    </row>
    <row r="525" spans="1:22" hidden="1">
      <c r="A525">
        <v>12569</v>
      </c>
      <c r="B525" t="s">
        <v>1578</v>
      </c>
      <c r="D525" t="s">
        <v>175</v>
      </c>
      <c r="E525" t="s">
        <v>2538</v>
      </c>
      <c r="F525" t="s">
        <v>3444</v>
      </c>
      <c r="G525" t="s">
        <v>3445</v>
      </c>
      <c r="I525" t="b">
        <v>0</v>
      </c>
      <c r="J525">
        <v>9</v>
      </c>
      <c r="K525" t="s">
        <v>1581</v>
      </c>
      <c r="M525" t="s">
        <v>3446</v>
      </c>
      <c r="R525" t="s">
        <v>1591</v>
      </c>
      <c r="T525" t="s">
        <v>1584</v>
      </c>
      <c r="U525" t="s">
        <v>1874</v>
      </c>
      <c r="V525" t="s">
        <v>3418</v>
      </c>
    </row>
    <row r="526" spans="1:22" hidden="1">
      <c r="A526">
        <v>12570</v>
      </c>
      <c r="B526" t="s">
        <v>1578</v>
      </c>
      <c r="D526" t="s">
        <v>175</v>
      </c>
      <c r="E526" t="s">
        <v>3447</v>
      </c>
      <c r="F526" t="s">
        <v>3448</v>
      </c>
      <c r="G526" t="s">
        <v>3449</v>
      </c>
      <c r="I526" t="b">
        <v>0</v>
      </c>
      <c r="J526">
        <v>11</v>
      </c>
      <c r="K526" t="s">
        <v>1581</v>
      </c>
      <c r="M526" t="s">
        <v>3450</v>
      </c>
      <c r="R526" t="s">
        <v>1591</v>
      </c>
      <c r="T526" t="s">
        <v>1584</v>
      </c>
      <c r="U526" t="s">
        <v>1703</v>
      </c>
      <c r="V526" t="s">
        <v>3418</v>
      </c>
    </row>
    <row r="527" spans="1:22" hidden="1">
      <c r="A527">
        <v>12663</v>
      </c>
      <c r="B527" t="s">
        <v>1578</v>
      </c>
      <c r="D527" t="s">
        <v>175</v>
      </c>
      <c r="E527" t="s">
        <v>3451</v>
      </c>
      <c r="F527" t="s">
        <v>3452</v>
      </c>
      <c r="G527" t="s">
        <v>3453</v>
      </c>
      <c r="I527" t="b">
        <v>1</v>
      </c>
      <c r="J527">
        <v>45</v>
      </c>
      <c r="K527" t="s">
        <v>1581</v>
      </c>
      <c r="M527" t="s">
        <v>3454</v>
      </c>
      <c r="R527" t="s">
        <v>1965</v>
      </c>
      <c r="T527" t="s">
        <v>1584</v>
      </c>
      <c r="U527" t="s">
        <v>1671</v>
      </c>
      <c r="V527" t="s">
        <v>1165</v>
      </c>
    </row>
    <row r="528" spans="1:22" hidden="1">
      <c r="A528">
        <v>12679</v>
      </c>
      <c r="B528" t="s">
        <v>1578</v>
      </c>
      <c r="D528" t="s">
        <v>175</v>
      </c>
      <c r="E528" t="s">
        <v>3455</v>
      </c>
      <c r="F528" t="s">
        <v>3456</v>
      </c>
      <c r="G528" t="s">
        <v>3453</v>
      </c>
      <c r="I528" t="b">
        <v>1</v>
      </c>
      <c r="J528">
        <v>75</v>
      </c>
      <c r="K528" t="s">
        <v>1581</v>
      </c>
      <c r="M528" t="s">
        <v>3457</v>
      </c>
      <c r="R528" t="s">
        <v>1591</v>
      </c>
      <c r="T528" t="s">
        <v>1584</v>
      </c>
      <c r="U528" t="s">
        <v>2147</v>
      </c>
      <c r="V528" t="s">
        <v>1165</v>
      </c>
    </row>
    <row r="529" spans="1:22" hidden="1">
      <c r="A529">
        <v>12680</v>
      </c>
      <c r="B529" t="s">
        <v>1578</v>
      </c>
      <c r="D529" t="s">
        <v>175</v>
      </c>
      <c r="E529" t="s">
        <v>3458</v>
      </c>
      <c r="F529" t="s">
        <v>3459</v>
      </c>
      <c r="G529" t="s">
        <v>3453</v>
      </c>
      <c r="I529" t="b">
        <v>1</v>
      </c>
      <c r="J529">
        <v>80</v>
      </c>
      <c r="K529" t="s">
        <v>1581</v>
      </c>
      <c r="M529" t="s">
        <v>3460</v>
      </c>
      <c r="R529" t="s">
        <v>1591</v>
      </c>
      <c r="T529" t="s">
        <v>1584</v>
      </c>
      <c r="U529" t="s">
        <v>3461</v>
      </c>
      <c r="V529" t="s">
        <v>1165</v>
      </c>
    </row>
    <row r="530" spans="1:22" hidden="1">
      <c r="A530">
        <v>12681</v>
      </c>
      <c r="B530" t="s">
        <v>1578</v>
      </c>
      <c r="D530" t="s">
        <v>175</v>
      </c>
      <c r="E530" t="s">
        <v>3462</v>
      </c>
      <c r="F530" t="s">
        <v>3463</v>
      </c>
      <c r="G530" t="s">
        <v>3453</v>
      </c>
      <c r="I530" t="b">
        <v>1</v>
      </c>
      <c r="J530">
        <v>85</v>
      </c>
      <c r="K530" t="s">
        <v>1581</v>
      </c>
      <c r="M530" t="s">
        <v>3464</v>
      </c>
      <c r="R530" t="s">
        <v>1591</v>
      </c>
      <c r="T530" t="s">
        <v>1584</v>
      </c>
      <c r="U530" t="s">
        <v>3465</v>
      </c>
      <c r="V530" t="s">
        <v>1165</v>
      </c>
    </row>
    <row r="531" spans="1:22" hidden="1">
      <c r="A531">
        <v>4605</v>
      </c>
      <c r="B531" t="s">
        <v>1578</v>
      </c>
      <c r="D531" t="s">
        <v>176</v>
      </c>
      <c r="E531" t="s">
        <v>3466</v>
      </c>
      <c r="F531" t="s">
        <v>3467</v>
      </c>
      <c r="I531" t="b">
        <v>0</v>
      </c>
      <c r="J531">
        <v>65</v>
      </c>
      <c r="K531" t="s">
        <v>1581</v>
      </c>
      <c r="M531" t="s">
        <v>3468</v>
      </c>
      <c r="R531" t="s">
        <v>1822</v>
      </c>
      <c r="T531" t="s">
        <v>1583</v>
      </c>
      <c r="U531" t="s">
        <v>1636</v>
      </c>
      <c r="V531" t="s">
        <v>3469</v>
      </c>
    </row>
    <row r="532" spans="1:22" hidden="1">
      <c r="A532">
        <v>5391</v>
      </c>
      <c r="B532" t="s">
        <v>1578</v>
      </c>
      <c r="D532" t="s">
        <v>176</v>
      </c>
      <c r="E532" t="s">
        <v>3470</v>
      </c>
      <c r="F532" t="s">
        <v>3471</v>
      </c>
      <c r="I532" t="b">
        <v>0</v>
      </c>
      <c r="J532">
        <v>75</v>
      </c>
      <c r="K532" t="s">
        <v>1581</v>
      </c>
      <c r="R532" t="s">
        <v>2690</v>
      </c>
      <c r="T532" t="s">
        <v>2792</v>
      </c>
      <c r="U532" t="s">
        <v>3319</v>
      </c>
      <c r="V532" t="s">
        <v>3469</v>
      </c>
    </row>
    <row r="533" spans="1:22" hidden="1">
      <c r="A533">
        <v>6180</v>
      </c>
      <c r="B533" t="s">
        <v>1578</v>
      </c>
      <c r="D533" t="s">
        <v>176</v>
      </c>
      <c r="E533" t="s">
        <v>3472</v>
      </c>
      <c r="F533" t="s">
        <v>3473</v>
      </c>
      <c r="G533" t="s">
        <v>3474</v>
      </c>
      <c r="I533" t="b">
        <v>0</v>
      </c>
      <c r="J533">
        <v>20</v>
      </c>
      <c r="K533" t="s">
        <v>1631</v>
      </c>
      <c r="R533" t="s">
        <v>3475</v>
      </c>
      <c r="S533" t="s">
        <v>1679</v>
      </c>
      <c r="U533" t="s">
        <v>1771</v>
      </c>
      <c r="V533" t="s">
        <v>3469</v>
      </c>
    </row>
    <row r="534" spans="1:22">
      <c r="A534">
        <v>9053</v>
      </c>
      <c r="B534" t="s">
        <v>1594</v>
      </c>
      <c r="C534" t="s">
        <v>1594</v>
      </c>
      <c r="D534" t="s">
        <v>176</v>
      </c>
      <c r="E534" t="s">
        <v>605</v>
      </c>
      <c r="F534" t="s">
        <v>3476</v>
      </c>
      <c r="G534" t="s">
        <v>2556</v>
      </c>
      <c r="I534" t="b">
        <v>0</v>
      </c>
      <c r="J534">
        <v>25</v>
      </c>
      <c r="K534" t="s">
        <v>1631</v>
      </c>
      <c r="R534" t="s">
        <v>1643</v>
      </c>
      <c r="S534" t="s">
        <v>1699</v>
      </c>
      <c r="U534" t="s">
        <v>1644</v>
      </c>
      <c r="V534" t="s">
        <v>3469</v>
      </c>
    </row>
    <row r="535" spans="1:22" hidden="1">
      <c r="A535">
        <v>11873</v>
      </c>
      <c r="B535" t="s">
        <v>1578</v>
      </c>
      <c r="D535" t="s">
        <v>176</v>
      </c>
      <c r="E535" t="s">
        <v>1712</v>
      </c>
      <c r="F535" t="s">
        <v>3477</v>
      </c>
      <c r="G535" t="s">
        <v>1714</v>
      </c>
      <c r="H535" t="s">
        <v>1715</v>
      </c>
      <c r="I535" t="b">
        <v>0</v>
      </c>
      <c r="J535">
        <v>45</v>
      </c>
      <c r="K535" t="s">
        <v>1581</v>
      </c>
      <c r="M535" t="s">
        <v>3478</v>
      </c>
      <c r="R535" t="s">
        <v>1591</v>
      </c>
      <c r="T535" t="s">
        <v>1717</v>
      </c>
      <c r="U535" t="s">
        <v>1718</v>
      </c>
    </row>
    <row r="536" spans="1:22" hidden="1">
      <c r="A536">
        <v>12149</v>
      </c>
      <c r="B536" t="s">
        <v>1578</v>
      </c>
      <c r="D536" t="s">
        <v>176</v>
      </c>
      <c r="E536" t="s">
        <v>3479</v>
      </c>
      <c r="F536" t="s">
        <v>3480</v>
      </c>
      <c r="G536" t="s">
        <v>3481</v>
      </c>
      <c r="I536" t="b">
        <v>0</v>
      </c>
      <c r="J536">
        <v>42</v>
      </c>
      <c r="K536" t="s">
        <v>1581</v>
      </c>
      <c r="M536" t="s">
        <v>3482</v>
      </c>
      <c r="R536" t="s">
        <v>1779</v>
      </c>
      <c r="T536" t="s">
        <v>1727</v>
      </c>
      <c r="U536" t="s">
        <v>1584</v>
      </c>
      <c r="V536" t="s">
        <v>3483</v>
      </c>
    </row>
    <row r="537" spans="1:22">
      <c r="A537">
        <v>12193</v>
      </c>
      <c r="B537" t="s">
        <v>1594</v>
      </c>
      <c r="C537" t="s">
        <v>1594</v>
      </c>
      <c r="D537" t="s">
        <v>176</v>
      </c>
      <c r="E537" t="s">
        <v>3484</v>
      </c>
      <c r="F537" t="s">
        <v>3485</v>
      </c>
      <c r="G537" t="s">
        <v>3486</v>
      </c>
      <c r="I537" t="b">
        <v>0</v>
      </c>
      <c r="J537">
        <v>33</v>
      </c>
      <c r="K537" t="s">
        <v>1631</v>
      </c>
      <c r="R537" t="s">
        <v>1669</v>
      </c>
      <c r="S537" t="s">
        <v>1923</v>
      </c>
      <c r="U537" t="s">
        <v>1636</v>
      </c>
      <c r="V537" t="s">
        <v>3487</v>
      </c>
    </row>
    <row r="538" spans="1:22" hidden="1">
      <c r="A538">
        <v>12194</v>
      </c>
      <c r="B538" t="s">
        <v>1578</v>
      </c>
      <c r="D538" t="s">
        <v>176</v>
      </c>
      <c r="E538" t="s">
        <v>1617</v>
      </c>
      <c r="F538" t="s">
        <v>3488</v>
      </c>
      <c r="G538" t="s">
        <v>3489</v>
      </c>
      <c r="I538" t="b">
        <v>0</v>
      </c>
      <c r="J538">
        <v>37</v>
      </c>
      <c r="K538" t="s">
        <v>1581</v>
      </c>
      <c r="M538" t="s">
        <v>3490</v>
      </c>
      <c r="R538" t="s">
        <v>1812</v>
      </c>
      <c r="T538" t="s">
        <v>1621</v>
      </c>
      <c r="U538" t="s">
        <v>1622</v>
      </c>
      <c r="V538" t="s">
        <v>3491</v>
      </c>
    </row>
    <row r="539" spans="1:22" hidden="1">
      <c r="A539">
        <v>12195</v>
      </c>
      <c r="B539" t="s">
        <v>1578</v>
      </c>
      <c r="D539" t="s">
        <v>176</v>
      </c>
      <c r="E539" t="s">
        <v>3492</v>
      </c>
      <c r="F539" t="s">
        <v>3493</v>
      </c>
      <c r="G539" t="s">
        <v>3489</v>
      </c>
      <c r="I539" t="b">
        <v>0</v>
      </c>
      <c r="J539">
        <v>40</v>
      </c>
      <c r="K539" t="s">
        <v>1581</v>
      </c>
      <c r="M539" t="s">
        <v>3494</v>
      </c>
      <c r="R539" t="s">
        <v>1591</v>
      </c>
      <c r="T539" t="s">
        <v>1584</v>
      </c>
      <c r="U539" t="s">
        <v>1584</v>
      </c>
      <c r="V539" t="s">
        <v>3491</v>
      </c>
    </row>
    <row r="540" spans="1:22" hidden="1">
      <c r="A540">
        <v>12201</v>
      </c>
      <c r="B540" t="s">
        <v>1578</v>
      </c>
      <c r="D540" t="s">
        <v>176</v>
      </c>
      <c r="E540" t="s">
        <v>3495</v>
      </c>
      <c r="F540" t="s">
        <v>3496</v>
      </c>
      <c r="G540" t="s">
        <v>3497</v>
      </c>
      <c r="I540" t="b">
        <v>0</v>
      </c>
      <c r="J540">
        <v>50</v>
      </c>
      <c r="K540" t="s">
        <v>1581</v>
      </c>
      <c r="R540" t="s">
        <v>1643</v>
      </c>
      <c r="T540" t="s">
        <v>1583</v>
      </c>
      <c r="U540" t="s">
        <v>1612</v>
      </c>
      <c r="V540" t="s">
        <v>3498</v>
      </c>
    </row>
    <row r="541" spans="1:22">
      <c r="A541">
        <v>12343</v>
      </c>
      <c r="B541" t="s">
        <v>1594</v>
      </c>
      <c r="C541" t="s">
        <v>1594</v>
      </c>
      <c r="D541" t="s">
        <v>176</v>
      </c>
      <c r="E541" t="s">
        <v>3499</v>
      </c>
      <c r="F541" t="s">
        <v>3500</v>
      </c>
      <c r="I541" t="b">
        <v>0</v>
      </c>
      <c r="J541">
        <v>5</v>
      </c>
      <c r="K541" t="s">
        <v>1631</v>
      </c>
      <c r="M541" t="s">
        <v>3501</v>
      </c>
      <c r="Q541" t="s">
        <v>1590</v>
      </c>
      <c r="R541" t="s">
        <v>1591</v>
      </c>
      <c r="S541" t="s">
        <v>1584</v>
      </c>
      <c r="U541" t="s">
        <v>1862</v>
      </c>
    </row>
    <row r="542" spans="1:22">
      <c r="A542">
        <v>12346</v>
      </c>
      <c r="B542" s="15" t="s">
        <v>1594</v>
      </c>
      <c r="C542" s="15" t="s">
        <v>1594</v>
      </c>
      <c r="D542" t="s">
        <v>176</v>
      </c>
      <c r="E542" t="s">
        <v>3502</v>
      </c>
      <c r="F542" t="s">
        <v>3503</v>
      </c>
      <c r="I542" t="b">
        <v>0</v>
      </c>
      <c r="J542">
        <v>6</v>
      </c>
      <c r="K542" t="s">
        <v>1631</v>
      </c>
      <c r="M542" t="s">
        <v>3504</v>
      </c>
      <c r="Q542" t="s">
        <v>1590</v>
      </c>
      <c r="R542" t="s">
        <v>2749</v>
      </c>
      <c r="S542" t="s">
        <v>1663</v>
      </c>
      <c r="U542" t="s">
        <v>1636</v>
      </c>
    </row>
    <row r="543" spans="1:22" hidden="1">
      <c r="A543">
        <v>12380</v>
      </c>
      <c r="B543" t="s">
        <v>1578</v>
      </c>
      <c r="D543" t="s">
        <v>176</v>
      </c>
      <c r="E543" t="s">
        <v>3505</v>
      </c>
      <c r="F543" t="s">
        <v>3506</v>
      </c>
      <c r="I543" t="b">
        <v>0</v>
      </c>
      <c r="J543">
        <v>7</v>
      </c>
      <c r="K543" t="s">
        <v>1581</v>
      </c>
      <c r="M543" t="s">
        <v>3507</v>
      </c>
      <c r="R543" t="s">
        <v>1591</v>
      </c>
      <c r="T543" t="s">
        <v>1584</v>
      </c>
      <c r="U543" t="s">
        <v>1584</v>
      </c>
      <c r="V543" t="s">
        <v>3508</v>
      </c>
    </row>
    <row r="544" spans="1:22" hidden="1">
      <c r="A544">
        <v>12644</v>
      </c>
      <c r="B544" t="s">
        <v>1578</v>
      </c>
      <c r="D544" t="s">
        <v>176</v>
      </c>
      <c r="E544" t="s">
        <v>3509</v>
      </c>
      <c r="F544" t="s">
        <v>3510</v>
      </c>
      <c r="I544" t="b">
        <v>0</v>
      </c>
      <c r="J544">
        <v>5</v>
      </c>
      <c r="K544" t="s">
        <v>1588</v>
      </c>
      <c r="M544" t="s">
        <v>3511</v>
      </c>
      <c r="R544" t="s">
        <v>1591</v>
      </c>
      <c r="S544" t="s">
        <v>1592</v>
      </c>
      <c r="U544" t="s">
        <v>1593</v>
      </c>
    </row>
    <row r="545" spans="1:22" hidden="1">
      <c r="A545">
        <v>5267</v>
      </c>
      <c r="B545" t="s">
        <v>1578</v>
      </c>
      <c r="D545" t="s">
        <v>173</v>
      </c>
      <c r="E545" t="s">
        <v>3512</v>
      </c>
      <c r="F545" t="s">
        <v>3513</v>
      </c>
      <c r="I545" t="b">
        <v>0</v>
      </c>
      <c r="J545">
        <v>15</v>
      </c>
      <c r="K545" t="s">
        <v>1631</v>
      </c>
      <c r="R545" t="s">
        <v>2034</v>
      </c>
      <c r="S545" t="s">
        <v>1670</v>
      </c>
      <c r="U545" t="s">
        <v>1671</v>
      </c>
      <c r="V545" t="s">
        <v>3514</v>
      </c>
    </row>
    <row r="546" spans="1:22">
      <c r="A546">
        <v>6251</v>
      </c>
      <c r="B546" t="s">
        <v>1594</v>
      </c>
      <c r="C546" t="s">
        <v>1594</v>
      </c>
      <c r="D546" t="s">
        <v>173</v>
      </c>
      <c r="E546" t="s">
        <v>331</v>
      </c>
      <c r="F546" t="s">
        <v>3515</v>
      </c>
      <c r="I546" t="b">
        <v>0</v>
      </c>
      <c r="J546">
        <v>40</v>
      </c>
      <c r="K546" t="s">
        <v>1581</v>
      </c>
      <c r="R546" t="s">
        <v>1684</v>
      </c>
      <c r="T546" t="s">
        <v>1816</v>
      </c>
      <c r="U546" t="s">
        <v>3516</v>
      </c>
      <c r="V546" t="s">
        <v>3514</v>
      </c>
    </row>
    <row r="547" spans="1:22" hidden="1">
      <c r="A547">
        <v>6594</v>
      </c>
      <c r="B547" t="s">
        <v>1578</v>
      </c>
      <c r="D547" t="s">
        <v>173</v>
      </c>
      <c r="E547" t="s">
        <v>3517</v>
      </c>
      <c r="F547" t="s">
        <v>3518</v>
      </c>
      <c r="G547" t="s">
        <v>3519</v>
      </c>
      <c r="H547" t="s">
        <v>3520</v>
      </c>
      <c r="I547" t="b">
        <v>0</v>
      </c>
      <c r="J547">
        <v>50</v>
      </c>
      <c r="K547" t="s">
        <v>1581</v>
      </c>
      <c r="R547" t="s">
        <v>2034</v>
      </c>
      <c r="T547" t="s">
        <v>1584</v>
      </c>
      <c r="U547" t="s">
        <v>1584</v>
      </c>
      <c r="V547" t="s">
        <v>3514</v>
      </c>
    </row>
    <row r="548" spans="1:22">
      <c r="A548">
        <v>9412</v>
      </c>
      <c r="B548" t="s">
        <v>1594</v>
      </c>
      <c r="C548" t="s">
        <v>1594</v>
      </c>
      <c r="D548" t="s">
        <v>173</v>
      </c>
      <c r="E548" t="s">
        <v>370</v>
      </c>
      <c r="F548" t="s">
        <v>3521</v>
      </c>
      <c r="G548" t="s">
        <v>3522</v>
      </c>
      <c r="I548" t="b">
        <v>0</v>
      </c>
      <c r="J548">
        <v>20</v>
      </c>
      <c r="K548" t="s">
        <v>1588</v>
      </c>
      <c r="R548" t="s">
        <v>1591</v>
      </c>
      <c r="S548" t="s">
        <v>1584</v>
      </c>
      <c r="U548" t="s">
        <v>3523</v>
      </c>
    </row>
    <row r="549" spans="1:22" hidden="1">
      <c r="A549">
        <v>11527</v>
      </c>
      <c r="B549" t="s">
        <v>1578</v>
      </c>
      <c r="D549" t="s">
        <v>173</v>
      </c>
      <c r="E549" t="s">
        <v>3524</v>
      </c>
      <c r="F549" t="s">
        <v>3525</v>
      </c>
      <c r="G549" t="s">
        <v>3526</v>
      </c>
      <c r="I549" t="b">
        <v>0</v>
      </c>
      <c r="J549">
        <v>28</v>
      </c>
      <c r="K549" t="s">
        <v>1581</v>
      </c>
      <c r="M549" t="s">
        <v>3527</v>
      </c>
      <c r="R549" t="s">
        <v>1603</v>
      </c>
      <c r="T549" t="s">
        <v>1584</v>
      </c>
      <c r="U549" t="s">
        <v>1771</v>
      </c>
      <c r="V549" t="s">
        <v>3528</v>
      </c>
    </row>
    <row r="550" spans="1:22">
      <c r="A550">
        <v>11855</v>
      </c>
      <c r="B550" t="s">
        <v>1594</v>
      </c>
      <c r="C550" t="s">
        <v>1594</v>
      </c>
      <c r="D550" t="s">
        <v>173</v>
      </c>
      <c r="E550" t="s">
        <v>3529</v>
      </c>
      <c r="F550" t="s">
        <v>3530</v>
      </c>
      <c r="G550" t="s">
        <v>3531</v>
      </c>
      <c r="I550" t="b">
        <v>0</v>
      </c>
      <c r="J550">
        <v>25</v>
      </c>
      <c r="K550" t="s">
        <v>1581</v>
      </c>
      <c r="M550" t="s">
        <v>3532</v>
      </c>
      <c r="R550" t="s">
        <v>3533</v>
      </c>
      <c r="T550" t="s">
        <v>1584</v>
      </c>
      <c r="U550" t="s">
        <v>3438</v>
      </c>
      <c r="V550" t="s">
        <v>3528</v>
      </c>
    </row>
    <row r="551" spans="1:22" hidden="1">
      <c r="A551">
        <v>11856</v>
      </c>
      <c r="B551" t="s">
        <v>1578</v>
      </c>
      <c r="D551" t="s">
        <v>173</v>
      </c>
      <c r="E551" t="s">
        <v>3534</v>
      </c>
      <c r="F551" t="s">
        <v>3535</v>
      </c>
      <c r="G551" t="s">
        <v>3536</v>
      </c>
      <c r="H551" t="s">
        <v>3537</v>
      </c>
      <c r="I551" t="b">
        <v>0</v>
      </c>
      <c r="J551">
        <v>26</v>
      </c>
      <c r="K551" t="s">
        <v>1581</v>
      </c>
      <c r="M551" t="s">
        <v>3538</v>
      </c>
      <c r="N551" t="s">
        <v>3539</v>
      </c>
      <c r="R551" t="s">
        <v>1591</v>
      </c>
      <c r="T551" t="s">
        <v>1584</v>
      </c>
      <c r="U551" t="s">
        <v>1584</v>
      </c>
      <c r="V551" t="s">
        <v>3540</v>
      </c>
    </row>
    <row r="552" spans="1:22" hidden="1">
      <c r="A552">
        <v>11872</v>
      </c>
      <c r="B552" t="s">
        <v>1578</v>
      </c>
      <c r="D552" t="s">
        <v>173</v>
      </c>
      <c r="E552" t="s">
        <v>1712</v>
      </c>
      <c r="F552" t="s">
        <v>3541</v>
      </c>
      <c r="G552" t="s">
        <v>1714</v>
      </c>
      <c r="H552" t="s">
        <v>1715</v>
      </c>
      <c r="I552" t="b">
        <v>0</v>
      </c>
      <c r="J552">
        <v>27</v>
      </c>
      <c r="K552" t="s">
        <v>1581</v>
      </c>
      <c r="M552" t="s">
        <v>3542</v>
      </c>
      <c r="R552" t="s">
        <v>1591</v>
      </c>
      <c r="T552" t="s">
        <v>1717</v>
      </c>
      <c r="U552" t="s">
        <v>1718</v>
      </c>
    </row>
    <row r="553" spans="1:22">
      <c r="A553">
        <v>11985</v>
      </c>
      <c r="B553" t="s">
        <v>1594</v>
      </c>
      <c r="C553" t="s">
        <v>1594</v>
      </c>
      <c r="D553" t="s">
        <v>173</v>
      </c>
      <c r="E553" t="s">
        <v>2400</v>
      </c>
      <c r="F553" t="s">
        <v>3543</v>
      </c>
      <c r="I553" t="b">
        <v>0</v>
      </c>
      <c r="J553">
        <v>3</v>
      </c>
      <c r="K553" t="s">
        <v>1631</v>
      </c>
      <c r="M553" t="s">
        <v>3544</v>
      </c>
      <c r="R553" t="s">
        <v>3199</v>
      </c>
      <c r="S553" t="s">
        <v>1663</v>
      </c>
      <c r="U553" t="s">
        <v>1636</v>
      </c>
    </row>
    <row r="554" spans="1:22">
      <c r="A554">
        <v>12118</v>
      </c>
      <c r="B554" t="s">
        <v>1594</v>
      </c>
      <c r="C554" t="s">
        <v>1594</v>
      </c>
      <c r="D554" t="s">
        <v>173</v>
      </c>
      <c r="E554" t="s">
        <v>747</v>
      </c>
      <c r="F554" t="s">
        <v>3545</v>
      </c>
      <c r="I554" t="b">
        <v>0</v>
      </c>
      <c r="J554">
        <v>18</v>
      </c>
      <c r="K554" t="s">
        <v>1588</v>
      </c>
      <c r="M554" t="s">
        <v>3546</v>
      </c>
      <c r="R554" t="s">
        <v>1591</v>
      </c>
      <c r="S554" t="s">
        <v>2854</v>
      </c>
      <c r="U554" t="s">
        <v>3547</v>
      </c>
    </row>
    <row r="555" spans="1:22" hidden="1">
      <c r="A555">
        <v>12216</v>
      </c>
      <c r="B555" t="s">
        <v>1578</v>
      </c>
      <c r="D555" t="s">
        <v>173</v>
      </c>
      <c r="E555" t="s">
        <v>3548</v>
      </c>
      <c r="F555" t="s">
        <v>3549</v>
      </c>
      <c r="G555" t="s">
        <v>3550</v>
      </c>
      <c r="I555" t="b">
        <v>0</v>
      </c>
      <c r="J555">
        <v>7</v>
      </c>
      <c r="K555" t="s">
        <v>1631</v>
      </c>
      <c r="M555" t="s">
        <v>3551</v>
      </c>
      <c r="R555" t="s">
        <v>3552</v>
      </c>
      <c r="S555" t="s">
        <v>1670</v>
      </c>
      <c r="U555" t="s">
        <v>1671</v>
      </c>
      <c r="V555" t="s">
        <v>3553</v>
      </c>
    </row>
    <row r="556" spans="1:22">
      <c r="A556">
        <v>12241</v>
      </c>
      <c r="B556" t="s">
        <v>1594</v>
      </c>
      <c r="C556" t="s">
        <v>1594</v>
      </c>
      <c r="D556" t="s">
        <v>173</v>
      </c>
      <c r="E556" t="s">
        <v>3554</v>
      </c>
      <c r="F556" t="s">
        <v>3555</v>
      </c>
      <c r="G556" t="s">
        <v>3537</v>
      </c>
      <c r="I556" t="b">
        <v>0</v>
      </c>
      <c r="J556">
        <v>10</v>
      </c>
      <c r="K556" t="s">
        <v>1581</v>
      </c>
      <c r="M556" t="s">
        <v>3556</v>
      </c>
      <c r="N556" t="s">
        <v>3539</v>
      </c>
      <c r="R556" t="s">
        <v>1603</v>
      </c>
      <c r="T556" t="s">
        <v>1584</v>
      </c>
      <c r="U556" t="s">
        <v>1598</v>
      </c>
      <c r="V556" t="s">
        <v>3557</v>
      </c>
    </row>
    <row r="557" spans="1:22" hidden="1">
      <c r="A557">
        <v>12277</v>
      </c>
      <c r="B557" t="s">
        <v>1578</v>
      </c>
      <c r="D557" t="s">
        <v>173</v>
      </c>
      <c r="E557" t="s">
        <v>1976</v>
      </c>
      <c r="F557" t="s">
        <v>3558</v>
      </c>
      <c r="G557" t="s">
        <v>2505</v>
      </c>
      <c r="I557" t="b">
        <v>0</v>
      </c>
      <c r="J557">
        <v>80</v>
      </c>
      <c r="K557" t="s">
        <v>1581</v>
      </c>
      <c r="M557" t="s">
        <v>3559</v>
      </c>
      <c r="R557" t="s">
        <v>1591</v>
      </c>
      <c r="T557" t="s">
        <v>1584</v>
      </c>
      <c r="U557" t="s">
        <v>1671</v>
      </c>
      <c r="V557" t="s">
        <v>3557</v>
      </c>
    </row>
    <row r="558" spans="1:22">
      <c r="A558">
        <v>12482</v>
      </c>
      <c r="B558" s="15" t="s">
        <v>1594</v>
      </c>
      <c r="C558" s="15" t="s">
        <v>1594</v>
      </c>
      <c r="D558" t="s">
        <v>173</v>
      </c>
      <c r="E558" t="s">
        <v>1286</v>
      </c>
      <c r="F558" t="s">
        <v>3560</v>
      </c>
      <c r="I558" t="b">
        <v>0</v>
      </c>
      <c r="J558">
        <v>12</v>
      </c>
      <c r="K558" t="s">
        <v>1588</v>
      </c>
      <c r="M558" t="s">
        <v>3561</v>
      </c>
      <c r="N558" t="s">
        <v>3562</v>
      </c>
      <c r="R558" t="s">
        <v>1603</v>
      </c>
      <c r="S558" t="s">
        <v>1592</v>
      </c>
      <c r="U558" t="s">
        <v>1703</v>
      </c>
      <c r="V558" t="s">
        <v>3528</v>
      </c>
    </row>
    <row r="559" spans="1:22" hidden="1">
      <c r="A559">
        <v>12629</v>
      </c>
      <c r="B559" t="s">
        <v>1578</v>
      </c>
      <c r="D559" t="s">
        <v>173</v>
      </c>
      <c r="E559" t="s">
        <v>3563</v>
      </c>
      <c r="F559" t="s">
        <v>3564</v>
      </c>
      <c r="G559" t="s">
        <v>3565</v>
      </c>
      <c r="I559" t="b">
        <v>0</v>
      </c>
      <c r="J559">
        <v>15</v>
      </c>
      <c r="K559" t="s">
        <v>1581</v>
      </c>
      <c r="M559" t="s">
        <v>3566</v>
      </c>
      <c r="R559" t="s">
        <v>1591</v>
      </c>
      <c r="T559" t="s">
        <v>1584</v>
      </c>
      <c r="U559" t="s">
        <v>1584</v>
      </c>
      <c r="V559" t="s">
        <v>3557</v>
      </c>
    </row>
    <row r="560" spans="1:22" hidden="1">
      <c r="A560">
        <v>12640</v>
      </c>
      <c r="B560" t="s">
        <v>1578</v>
      </c>
      <c r="D560" t="s">
        <v>173</v>
      </c>
      <c r="E560" t="s">
        <v>1617</v>
      </c>
      <c r="F560" t="s">
        <v>3567</v>
      </c>
      <c r="I560" t="b">
        <v>0</v>
      </c>
      <c r="J560">
        <v>35</v>
      </c>
      <c r="K560" t="s">
        <v>1581</v>
      </c>
      <c r="M560" t="s">
        <v>3568</v>
      </c>
      <c r="R560" t="s">
        <v>1591</v>
      </c>
      <c r="T560" t="s">
        <v>1621</v>
      </c>
      <c r="U560" t="s">
        <v>2246</v>
      </c>
    </row>
    <row r="561" spans="1:22" hidden="1">
      <c r="A561">
        <v>12702</v>
      </c>
      <c r="B561" t="s">
        <v>1578</v>
      </c>
      <c r="D561" t="s">
        <v>173</v>
      </c>
      <c r="E561" t="s">
        <v>2290</v>
      </c>
      <c r="F561" t="s">
        <v>3569</v>
      </c>
      <c r="G561" t="s">
        <v>3570</v>
      </c>
      <c r="I561" t="b">
        <v>1</v>
      </c>
      <c r="J561">
        <v>17</v>
      </c>
      <c r="K561" t="s">
        <v>1581</v>
      </c>
      <c r="M561" t="s">
        <v>3571</v>
      </c>
      <c r="R561" t="s">
        <v>1769</v>
      </c>
      <c r="T561" t="s">
        <v>1584</v>
      </c>
      <c r="U561" t="s">
        <v>1771</v>
      </c>
      <c r="V561" t="s">
        <v>3572</v>
      </c>
    </row>
    <row r="562" spans="1:22">
      <c r="A562">
        <v>5325</v>
      </c>
      <c r="B562" t="s">
        <v>1594</v>
      </c>
      <c r="C562" t="s">
        <v>1594</v>
      </c>
      <c r="D562" t="s">
        <v>177</v>
      </c>
      <c r="E562" t="s">
        <v>227</v>
      </c>
      <c r="F562" t="s">
        <v>3573</v>
      </c>
      <c r="I562" t="b">
        <v>0</v>
      </c>
      <c r="J562">
        <v>40</v>
      </c>
      <c r="K562" t="s">
        <v>1631</v>
      </c>
      <c r="R562" t="s">
        <v>2749</v>
      </c>
      <c r="S562" t="s">
        <v>1663</v>
      </c>
      <c r="U562" t="s">
        <v>3574</v>
      </c>
    </row>
    <row r="563" spans="1:22" hidden="1">
      <c r="A563">
        <v>6304</v>
      </c>
      <c r="B563" t="s">
        <v>1578</v>
      </c>
      <c r="D563" t="s">
        <v>177</v>
      </c>
      <c r="E563" t="s">
        <v>1739</v>
      </c>
      <c r="F563" t="s">
        <v>3575</v>
      </c>
      <c r="G563" t="s">
        <v>3576</v>
      </c>
      <c r="I563" t="b">
        <v>0</v>
      </c>
      <c r="J563">
        <v>45</v>
      </c>
      <c r="K563" t="s">
        <v>1631</v>
      </c>
      <c r="N563" t="s">
        <v>1742</v>
      </c>
      <c r="R563" t="s">
        <v>1659</v>
      </c>
      <c r="S563" t="s">
        <v>1670</v>
      </c>
      <c r="U563" t="s">
        <v>1671</v>
      </c>
    </row>
    <row r="564" spans="1:22">
      <c r="A564">
        <v>10452</v>
      </c>
      <c r="B564" s="15" t="s">
        <v>1594</v>
      </c>
      <c r="C564" s="15" t="s">
        <v>1594</v>
      </c>
      <c r="D564" t="s">
        <v>177</v>
      </c>
      <c r="E564" t="s">
        <v>579</v>
      </c>
      <c r="F564" t="s">
        <v>3577</v>
      </c>
      <c r="G564" t="s">
        <v>3578</v>
      </c>
      <c r="I564" t="b">
        <v>0</v>
      </c>
      <c r="J564">
        <v>8</v>
      </c>
      <c r="K564" t="s">
        <v>1631</v>
      </c>
      <c r="M564" t="s">
        <v>3579</v>
      </c>
      <c r="R564" t="s">
        <v>3580</v>
      </c>
      <c r="S564" t="s">
        <v>1592</v>
      </c>
      <c r="U564" t="s">
        <v>1636</v>
      </c>
    </row>
    <row r="565" spans="1:22" hidden="1">
      <c r="A565">
        <v>11084</v>
      </c>
      <c r="B565" t="s">
        <v>1578</v>
      </c>
      <c r="D565" t="s">
        <v>177</v>
      </c>
      <c r="E565" t="s">
        <v>1896</v>
      </c>
      <c r="F565" t="s">
        <v>3581</v>
      </c>
      <c r="G565" t="s">
        <v>1898</v>
      </c>
      <c r="H565" t="s">
        <v>1899</v>
      </c>
      <c r="I565" t="b">
        <v>0</v>
      </c>
      <c r="J565">
        <v>36</v>
      </c>
      <c r="K565" t="s">
        <v>1581</v>
      </c>
      <c r="M565" t="s">
        <v>3582</v>
      </c>
      <c r="R565" t="s">
        <v>1769</v>
      </c>
      <c r="T565" t="s">
        <v>1816</v>
      </c>
      <c r="U565" t="s">
        <v>1584</v>
      </c>
    </row>
    <row r="566" spans="1:22">
      <c r="A566">
        <v>11180</v>
      </c>
      <c r="B566" t="s">
        <v>1594</v>
      </c>
      <c r="C566" t="s">
        <v>1594</v>
      </c>
      <c r="D566" t="s">
        <v>177</v>
      </c>
      <c r="E566" t="s">
        <v>817</v>
      </c>
      <c r="F566" t="s">
        <v>3583</v>
      </c>
      <c r="G566" t="s">
        <v>3584</v>
      </c>
      <c r="I566" t="b">
        <v>0</v>
      </c>
      <c r="J566">
        <v>13</v>
      </c>
      <c r="K566" t="s">
        <v>1631</v>
      </c>
      <c r="N566" t="s">
        <v>3585</v>
      </c>
      <c r="R566" t="s">
        <v>1779</v>
      </c>
      <c r="S566" t="s">
        <v>1679</v>
      </c>
      <c r="U566" t="s">
        <v>1598</v>
      </c>
      <c r="V566" t="s">
        <v>3586</v>
      </c>
    </row>
    <row r="567" spans="1:22" hidden="1">
      <c r="A567">
        <v>11567</v>
      </c>
      <c r="B567" t="s">
        <v>1578</v>
      </c>
      <c r="D567" t="s">
        <v>177</v>
      </c>
      <c r="E567" t="s">
        <v>3393</v>
      </c>
      <c r="F567" t="s">
        <v>3394</v>
      </c>
      <c r="I567" t="b">
        <v>0</v>
      </c>
      <c r="J567">
        <v>60</v>
      </c>
      <c r="K567" t="s">
        <v>1581</v>
      </c>
      <c r="R567" t="s">
        <v>3396</v>
      </c>
      <c r="T567" t="s">
        <v>3397</v>
      </c>
      <c r="U567" t="s">
        <v>1671</v>
      </c>
    </row>
    <row r="568" spans="1:22" hidden="1">
      <c r="A568">
        <v>11586</v>
      </c>
      <c r="B568" t="s">
        <v>1578</v>
      </c>
      <c r="D568" t="s">
        <v>177</v>
      </c>
      <c r="E568" t="s">
        <v>2263</v>
      </c>
      <c r="F568" t="s">
        <v>3587</v>
      </c>
      <c r="G568" t="s">
        <v>3588</v>
      </c>
      <c r="I568" t="b">
        <v>0</v>
      </c>
      <c r="J568">
        <v>44</v>
      </c>
      <c r="K568" t="s">
        <v>1631</v>
      </c>
      <c r="R568" t="s">
        <v>1603</v>
      </c>
      <c r="S568" t="s">
        <v>1670</v>
      </c>
      <c r="U568" t="s">
        <v>1671</v>
      </c>
      <c r="V568" t="s">
        <v>3589</v>
      </c>
    </row>
    <row r="569" spans="1:22" hidden="1">
      <c r="A569">
        <v>11608</v>
      </c>
      <c r="B569" t="s">
        <v>1578</v>
      </c>
      <c r="D569" t="s">
        <v>177</v>
      </c>
      <c r="E569" t="s">
        <v>3590</v>
      </c>
      <c r="F569" t="s">
        <v>3591</v>
      </c>
      <c r="I569" t="b">
        <v>0</v>
      </c>
      <c r="J569">
        <v>74</v>
      </c>
      <c r="K569" t="s">
        <v>1588</v>
      </c>
      <c r="M569" t="s">
        <v>3592</v>
      </c>
      <c r="R569" t="s">
        <v>1591</v>
      </c>
      <c r="S569" t="s">
        <v>3593</v>
      </c>
      <c r="U569" t="s">
        <v>1829</v>
      </c>
    </row>
    <row r="570" spans="1:22" hidden="1">
      <c r="A570">
        <v>11676</v>
      </c>
      <c r="B570" t="s">
        <v>1578</v>
      </c>
      <c r="D570" t="s">
        <v>177</v>
      </c>
      <c r="E570" t="s">
        <v>3594</v>
      </c>
      <c r="F570" t="s">
        <v>3595</v>
      </c>
      <c r="G570" t="s">
        <v>3596</v>
      </c>
      <c r="I570" t="b">
        <v>0</v>
      </c>
      <c r="J570">
        <v>67</v>
      </c>
      <c r="K570" t="s">
        <v>1581</v>
      </c>
      <c r="R570" t="s">
        <v>1591</v>
      </c>
      <c r="T570" t="s">
        <v>1621</v>
      </c>
      <c r="U570" t="s">
        <v>1622</v>
      </c>
      <c r="V570" t="s">
        <v>3597</v>
      </c>
    </row>
    <row r="571" spans="1:22" hidden="1">
      <c r="A571">
        <v>11689</v>
      </c>
      <c r="B571" t="s">
        <v>1578</v>
      </c>
      <c r="D571" t="s">
        <v>177</v>
      </c>
      <c r="E571" t="s">
        <v>3598</v>
      </c>
      <c r="F571" t="s">
        <v>3599</v>
      </c>
      <c r="G571" t="s">
        <v>3600</v>
      </c>
      <c r="I571" t="b">
        <v>0</v>
      </c>
      <c r="J571">
        <v>4</v>
      </c>
      <c r="K571" t="s">
        <v>1631</v>
      </c>
      <c r="M571" t="s">
        <v>3601</v>
      </c>
      <c r="R571" t="s">
        <v>1591</v>
      </c>
      <c r="S571" t="s">
        <v>1592</v>
      </c>
      <c r="U571" t="s">
        <v>1671</v>
      </c>
    </row>
    <row r="572" spans="1:22">
      <c r="A572">
        <v>11897</v>
      </c>
      <c r="B572" t="s">
        <v>1594</v>
      </c>
      <c r="C572" t="s">
        <v>1594</v>
      </c>
      <c r="D572" t="s">
        <v>177</v>
      </c>
      <c r="E572" t="s">
        <v>3602</v>
      </c>
      <c r="F572" t="s">
        <v>3603</v>
      </c>
      <c r="I572" t="b">
        <v>0</v>
      </c>
      <c r="J572">
        <v>42</v>
      </c>
      <c r="K572" t="s">
        <v>1631</v>
      </c>
      <c r="M572" t="s">
        <v>3604</v>
      </c>
      <c r="R572" t="s">
        <v>1965</v>
      </c>
      <c r="S572" t="s">
        <v>2854</v>
      </c>
      <c r="U572" t="s">
        <v>1954</v>
      </c>
    </row>
    <row r="573" spans="1:22" hidden="1">
      <c r="A573">
        <v>12002</v>
      </c>
      <c r="B573" t="s">
        <v>1578</v>
      </c>
      <c r="D573" t="s">
        <v>177</v>
      </c>
      <c r="E573" t="s">
        <v>3605</v>
      </c>
      <c r="F573" t="s">
        <v>3606</v>
      </c>
      <c r="G573" t="s">
        <v>3607</v>
      </c>
      <c r="I573" t="b">
        <v>0</v>
      </c>
      <c r="J573">
        <v>24</v>
      </c>
      <c r="K573" t="s">
        <v>1581</v>
      </c>
      <c r="M573" t="s">
        <v>3608</v>
      </c>
      <c r="R573" t="s">
        <v>1591</v>
      </c>
      <c r="T573" t="s">
        <v>1770</v>
      </c>
      <c r="U573" t="s">
        <v>3609</v>
      </c>
      <c r="V573" t="s">
        <v>3610</v>
      </c>
    </row>
    <row r="574" spans="1:22" hidden="1">
      <c r="A574">
        <v>12022</v>
      </c>
      <c r="B574" t="s">
        <v>1578</v>
      </c>
      <c r="D574" t="s">
        <v>177</v>
      </c>
      <c r="E574" t="s">
        <v>3611</v>
      </c>
      <c r="F574" t="s">
        <v>3612</v>
      </c>
      <c r="I574" t="b">
        <v>0</v>
      </c>
      <c r="J574">
        <v>68</v>
      </c>
      <c r="K574" t="s">
        <v>1588</v>
      </c>
      <c r="M574" t="s">
        <v>3613</v>
      </c>
      <c r="N574" t="s">
        <v>3614</v>
      </c>
      <c r="R574" t="s">
        <v>1591</v>
      </c>
      <c r="S574" t="s">
        <v>1584</v>
      </c>
      <c r="U574" t="s">
        <v>2246</v>
      </c>
    </row>
    <row r="575" spans="1:22">
      <c r="A575">
        <v>12130</v>
      </c>
      <c r="B575" t="s">
        <v>1594</v>
      </c>
      <c r="C575" t="s">
        <v>1594</v>
      </c>
      <c r="D575" t="s">
        <v>177</v>
      </c>
      <c r="E575" t="s">
        <v>776</v>
      </c>
      <c r="F575" t="s">
        <v>3615</v>
      </c>
      <c r="I575" t="b">
        <v>0</v>
      </c>
      <c r="J575">
        <v>6</v>
      </c>
      <c r="K575" t="s">
        <v>1631</v>
      </c>
      <c r="M575" t="s">
        <v>3616</v>
      </c>
      <c r="R575" t="s">
        <v>1591</v>
      </c>
      <c r="S575" t="s">
        <v>1592</v>
      </c>
      <c r="U575" t="s">
        <v>1622</v>
      </c>
    </row>
    <row r="576" spans="1:22">
      <c r="A576">
        <v>12221</v>
      </c>
      <c r="B576" t="s">
        <v>1594</v>
      </c>
      <c r="C576" t="s">
        <v>1594</v>
      </c>
      <c r="D576" t="s">
        <v>177</v>
      </c>
      <c r="E576" t="s">
        <v>1035</v>
      </c>
      <c r="F576" t="s">
        <v>3617</v>
      </c>
      <c r="I576" t="b">
        <v>0</v>
      </c>
      <c r="J576">
        <v>71</v>
      </c>
      <c r="K576" t="s">
        <v>1588</v>
      </c>
      <c r="M576" t="s">
        <v>3618</v>
      </c>
      <c r="R576" t="s">
        <v>1591</v>
      </c>
      <c r="S576" t="s">
        <v>1584</v>
      </c>
      <c r="U576" t="s">
        <v>1593</v>
      </c>
    </row>
    <row r="577" spans="1:22" hidden="1">
      <c r="A577">
        <v>12354</v>
      </c>
      <c r="B577" t="s">
        <v>1578</v>
      </c>
      <c r="D577" t="s">
        <v>177</v>
      </c>
      <c r="E577" t="s">
        <v>3619</v>
      </c>
      <c r="F577" t="s">
        <v>3620</v>
      </c>
      <c r="I577" t="b">
        <v>0</v>
      </c>
      <c r="J577">
        <v>64</v>
      </c>
      <c r="K577" t="s">
        <v>1588</v>
      </c>
      <c r="M577" t="s">
        <v>3621</v>
      </c>
      <c r="O577" t="s">
        <v>1759</v>
      </c>
      <c r="R577" t="s">
        <v>1591</v>
      </c>
      <c r="S577" t="s">
        <v>1592</v>
      </c>
      <c r="U577" t="s">
        <v>1829</v>
      </c>
    </row>
    <row r="578" spans="1:22">
      <c r="A578">
        <v>12419</v>
      </c>
      <c r="B578" s="15" t="s">
        <v>1594</v>
      </c>
      <c r="C578" s="15" t="s">
        <v>1594</v>
      </c>
      <c r="D578" t="s">
        <v>177</v>
      </c>
      <c r="E578" t="s">
        <v>361</v>
      </c>
      <c r="F578" t="s">
        <v>3622</v>
      </c>
      <c r="I578" t="b">
        <v>0</v>
      </c>
      <c r="J578">
        <v>10</v>
      </c>
      <c r="K578" t="s">
        <v>1631</v>
      </c>
      <c r="M578" t="s">
        <v>3623</v>
      </c>
      <c r="R578" t="s">
        <v>3624</v>
      </c>
      <c r="S578" t="s">
        <v>1584</v>
      </c>
      <c r="U578" t="s">
        <v>2262</v>
      </c>
    </row>
    <row r="579" spans="1:22" hidden="1">
      <c r="A579">
        <v>12420</v>
      </c>
      <c r="B579" t="s">
        <v>1578</v>
      </c>
      <c r="D579" t="s">
        <v>177</v>
      </c>
      <c r="E579" t="s">
        <v>3625</v>
      </c>
      <c r="F579" t="s">
        <v>3626</v>
      </c>
      <c r="I579" t="b">
        <v>0</v>
      </c>
      <c r="J579">
        <v>54</v>
      </c>
      <c r="K579" t="s">
        <v>1588</v>
      </c>
      <c r="M579" t="s">
        <v>3627</v>
      </c>
      <c r="R579" t="s">
        <v>1591</v>
      </c>
      <c r="S579" t="s">
        <v>1584</v>
      </c>
      <c r="U579" t="s">
        <v>1622</v>
      </c>
    </row>
    <row r="580" spans="1:22" hidden="1">
      <c r="A580">
        <v>12449</v>
      </c>
      <c r="B580" t="s">
        <v>1578</v>
      </c>
      <c r="D580" t="s">
        <v>177</v>
      </c>
      <c r="E580" t="s">
        <v>2476</v>
      </c>
      <c r="F580" t="s">
        <v>2477</v>
      </c>
      <c r="I580" t="b">
        <v>0</v>
      </c>
      <c r="J580">
        <v>38</v>
      </c>
      <c r="K580" t="s">
        <v>1581</v>
      </c>
      <c r="R580" t="s">
        <v>1591</v>
      </c>
      <c r="T580" t="s">
        <v>2283</v>
      </c>
      <c r="U580" t="s">
        <v>2115</v>
      </c>
    </row>
    <row r="581" spans="1:22" hidden="1">
      <c r="A581">
        <v>12466</v>
      </c>
      <c r="B581" t="s">
        <v>1578</v>
      </c>
      <c r="D581" t="s">
        <v>177</v>
      </c>
      <c r="E581" t="s">
        <v>2131</v>
      </c>
      <c r="F581" t="s">
        <v>2132</v>
      </c>
      <c r="G581" t="s">
        <v>2133</v>
      </c>
      <c r="I581" t="b">
        <v>0</v>
      </c>
      <c r="J581">
        <v>37</v>
      </c>
      <c r="K581" t="s">
        <v>1581</v>
      </c>
      <c r="M581" t="s">
        <v>3628</v>
      </c>
      <c r="R581" t="s">
        <v>1769</v>
      </c>
      <c r="T581" t="s">
        <v>1816</v>
      </c>
      <c r="U581" t="s">
        <v>1584</v>
      </c>
    </row>
    <row r="582" spans="1:22">
      <c r="A582">
        <v>12481</v>
      </c>
      <c r="B582" t="s">
        <v>1594</v>
      </c>
      <c r="C582" t="s">
        <v>1594</v>
      </c>
      <c r="D582" t="s">
        <v>177</v>
      </c>
      <c r="E582" t="s">
        <v>438</v>
      </c>
      <c r="F582" t="s">
        <v>3629</v>
      </c>
      <c r="G582" t="s">
        <v>3630</v>
      </c>
      <c r="I582" t="b">
        <v>0</v>
      </c>
      <c r="J582">
        <v>44</v>
      </c>
      <c r="K582" t="s">
        <v>1581</v>
      </c>
      <c r="M582" t="s">
        <v>3631</v>
      </c>
      <c r="R582" t="s">
        <v>1591</v>
      </c>
      <c r="T582" t="s">
        <v>1584</v>
      </c>
      <c r="U582" t="s">
        <v>1584</v>
      </c>
    </row>
    <row r="583" spans="1:22">
      <c r="A583">
        <v>12518</v>
      </c>
      <c r="B583" t="s">
        <v>1594</v>
      </c>
      <c r="C583" t="s">
        <v>1594</v>
      </c>
      <c r="D583" t="s">
        <v>177</v>
      </c>
      <c r="E583" t="s">
        <v>1258</v>
      </c>
      <c r="F583" t="s">
        <v>3632</v>
      </c>
      <c r="I583" t="b">
        <v>0</v>
      </c>
      <c r="J583">
        <v>40</v>
      </c>
      <c r="K583" t="s">
        <v>1588</v>
      </c>
      <c r="M583" t="s">
        <v>3633</v>
      </c>
      <c r="R583" t="s">
        <v>1591</v>
      </c>
      <c r="S583" t="s">
        <v>1584</v>
      </c>
      <c r="U583" t="s">
        <v>1797</v>
      </c>
    </row>
    <row r="584" spans="1:22">
      <c r="A584">
        <v>12519</v>
      </c>
      <c r="B584" t="s">
        <v>1594</v>
      </c>
      <c r="C584" t="s">
        <v>1594</v>
      </c>
      <c r="D584" t="s">
        <v>177</v>
      </c>
      <c r="E584" t="s">
        <v>1280</v>
      </c>
      <c r="F584" t="s">
        <v>3634</v>
      </c>
      <c r="I584" t="b">
        <v>0</v>
      </c>
      <c r="J584">
        <v>47</v>
      </c>
      <c r="K584" t="s">
        <v>1588</v>
      </c>
      <c r="M584" t="s">
        <v>3635</v>
      </c>
      <c r="R584" t="s">
        <v>1591</v>
      </c>
      <c r="S584" t="s">
        <v>1584</v>
      </c>
      <c r="U584" t="s">
        <v>1797</v>
      </c>
    </row>
    <row r="585" spans="1:22" hidden="1">
      <c r="A585">
        <v>12520</v>
      </c>
      <c r="B585" t="s">
        <v>1578</v>
      </c>
      <c r="D585" t="s">
        <v>177</v>
      </c>
      <c r="E585" t="s">
        <v>3636</v>
      </c>
      <c r="F585" t="s">
        <v>3637</v>
      </c>
      <c r="I585" t="b">
        <v>0</v>
      </c>
      <c r="J585">
        <v>56</v>
      </c>
      <c r="K585" t="s">
        <v>1588</v>
      </c>
      <c r="M585" t="s">
        <v>3638</v>
      </c>
      <c r="R585" t="s">
        <v>1591</v>
      </c>
      <c r="S585" t="s">
        <v>1840</v>
      </c>
      <c r="U585" t="s">
        <v>1622</v>
      </c>
    </row>
    <row r="586" spans="1:22" hidden="1">
      <c r="A586">
        <v>12521</v>
      </c>
      <c r="B586" t="s">
        <v>1578</v>
      </c>
      <c r="D586" t="s">
        <v>177</v>
      </c>
      <c r="E586" t="s">
        <v>3639</v>
      </c>
      <c r="F586" t="s">
        <v>3640</v>
      </c>
      <c r="I586" t="b">
        <v>0</v>
      </c>
      <c r="J586">
        <v>77</v>
      </c>
      <c r="K586" t="s">
        <v>1588</v>
      </c>
      <c r="M586" t="s">
        <v>3641</v>
      </c>
      <c r="R586" t="s">
        <v>1591</v>
      </c>
      <c r="S586" t="s">
        <v>1584</v>
      </c>
      <c r="U586" t="s">
        <v>1593</v>
      </c>
    </row>
    <row r="587" spans="1:22">
      <c r="A587">
        <v>12522</v>
      </c>
      <c r="B587" t="s">
        <v>1594</v>
      </c>
      <c r="C587" t="s">
        <v>1594</v>
      </c>
      <c r="D587" t="s">
        <v>177</v>
      </c>
      <c r="E587" t="s">
        <v>2905</v>
      </c>
      <c r="F587" t="s">
        <v>3642</v>
      </c>
      <c r="I587" t="b">
        <v>0</v>
      </c>
      <c r="J587">
        <v>38</v>
      </c>
      <c r="K587" t="s">
        <v>1588</v>
      </c>
      <c r="M587" t="s">
        <v>3643</v>
      </c>
      <c r="R587" t="s">
        <v>1591</v>
      </c>
      <c r="S587" t="s">
        <v>1584</v>
      </c>
      <c r="U587" t="s">
        <v>1622</v>
      </c>
    </row>
    <row r="588" spans="1:22" hidden="1">
      <c r="A588">
        <v>12523</v>
      </c>
      <c r="B588" t="s">
        <v>1578</v>
      </c>
      <c r="D588" t="s">
        <v>177</v>
      </c>
      <c r="E588" t="s">
        <v>3644</v>
      </c>
      <c r="F588" t="s">
        <v>3645</v>
      </c>
      <c r="G588" t="s">
        <v>3646</v>
      </c>
      <c r="I588" t="b">
        <v>0</v>
      </c>
      <c r="J588">
        <v>28</v>
      </c>
      <c r="K588" t="s">
        <v>1581</v>
      </c>
      <c r="R588" t="s">
        <v>1591</v>
      </c>
      <c r="T588" t="s">
        <v>1584</v>
      </c>
      <c r="U588" t="s">
        <v>1612</v>
      </c>
    </row>
    <row r="589" spans="1:22" hidden="1">
      <c r="A589">
        <v>12525</v>
      </c>
      <c r="B589" t="s">
        <v>1578</v>
      </c>
      <c r="D589" t="s">
        <v>177</v>
      </c>
      <c r="E589" t="s">
        <v>2538</v>
      </c>
      <c r="F589" t="s">
        <v>3647</v>
      </c>
      <c r="G589" t="s">
        <v>3648</v>
      </c>
      <c r="I589" t="b">
        <v>0</v>
      </c>
      <c r="J589">
        <v>40</v>
      </c>
      <c r="K589" t="s">
        <v>1581</v>
      </c>
      <c r="M589" t="s">
        <v>3649</v>
      </c>
      <c r="R589" t="s">
        <v>1591</v>
      </c>
      <c r="T589" t="s">
        <v>1584</v>
      </c>
      <c r="U589" t="s">
        <v>1874</v>
      </c>
      <c r="V589" t="s">
        <v>3650</v>
      </c>
    </row>
    <row r="590" spans="1:22" hidden="1">
      <c r="A590">
        <v>12526</v>
      </c>
      <c r="B590" t="s">
        <v>1578</v>
      </c>
      <c r="D590" t="s">
        <v>177</v>
      </c>
      <c r="E590" t="s">
        <v>3325</v>
      </c>
      <c r="F590" t="s">
        <v>3651</v>
      </c>
      <c r="G590" t="s">
        <v>3652</v>
      </c>
      <c r="I590" t="b">
        <v>0</v>
      </c>
      <c r="J590">
        <v>42</v>
      </c>
      <c r="K590" t="s">
        <v>1581</v>
      </c>
      <c r="M590" t="s">
        <v>3653</v>
      </c>
      <c r="R590" t="s">
        <v>1591</v>
      </c>
      <c r="T590" t="s">
        <v>1584</v>
      </c>
      <c r="U590" t="s">
        <v>1829</v>
      </c>
    </row>
    <row r="591" spans="1:22">
      <c r="A591">
        <v>12551</v>
      </c>
      <c r="B591" t="s">
        <v>1594</v>
      </c>
      <c r="C591" t="s">
        <v>1594</v>
      </c>
      <c r="D591" t="s">
        <v>177</v>
      </c>
      <c r="E591" t="s">
        <v>1231</v>
      </c>
      <c r="F591" t="s">
        <v>3654</v>
      </c>
      <c r="I591" t="b">
        <v>0</v>
      </c>
      <c r="J591">
        <v>30</v>
      </c>
      <c r="K591" t="s">
        <v>1588</v>
      </c>
      <c r="M591" t="s">
        <v>3655</v>
      </c>
      <c r="R591" t="s">
        <v>1591</v>
      </c>
      <c r="S591" t="s">
        <v>1840</v>
      </c>
      <c r="U591" t="s">
        <v>1622</v>
      </c>
    </row>
    <row r="592" spans="1:22">
      <c r="A592">
        <v>12552</v>
      </c>
      <c r="B592" t="s">
        <v>1594</v>
      </c>
      <c r="C592" t="s">
        <v>1594</v>
      </c>
      <c r="D592" t="s">
        <v>177</v>
      </c>
      <c r="E592" t="s">
        <v>1247</v>
      </c>
      <c r="F592" t="s">
        <v>3656</v>
      </c>
      <c r="I592" t="b">
        <v>0</v>
      </c>
      <c r="J592">
        <v>28</v>
      </c>
      <c r="K592" t="s">
        <v>1588</v>
      </c>
      <c r="M592" t="s">
        <v>3657</v>
      </c>
      <c r="R592" t="s">
        <v>1591</v>
      </c>
      <c r="S592" t="s">
        <v>1840</v>
      </c>
      <c r="U592" t="s">
        <v>1622</v>
      </c>
    </row>
    <row r="593" spans="1:22">
      <c r="A593">
        <v>12553</v>
      </c>
      <c r="B593" t="s">
        <v>1594</v>
      </c>
      <c r="C593" t="s">
        <v>1594</v>
      </c>
      <c r="D593" t="s">
        <v>177</v>
      </c>
      <c r="E593" t="s">
        <v>1274</v>
      </c>
      <c r="F593" t="s">
        <v>3658</v>
      </c>
      <c r="I593" t="b">
        <v>0</v>
      </c>
      <c r="J593">
        <v>44</v>
      </c>
      <c r="K593" t="s">
        <v>1588</v>
      </c>
      <c r="M593" t="s">
        <v>3659</v>
      </c>
      <c r="R593" t="s">
        <v>1591</v>
      </c>
      <c r="S593" t="s">
        <v>1840</v>
      </c>
      <c r="U593" t="s">
        <v>1622</v>
      </c>
    </row>
    <row r="594" spans="1:22" hidden="1">
      <c r="A594">
        <v>12554</v>
      </c>
      <c r="B594" t="s">
        <v>1578</v>
      </c>
      <c r="D594" t="s">
        <v>177</v>
      </c>
      <c r="E594" t="s">
        <v>3660</v>
      </c>
      <c r="F594" t="s">
        <v>3661</v>
      </c>
      <c r="I594" t="b">
        <v>0</v>
      </c>
      <c r="J594">
        <v>50</v>
      </c>
      <c r="K594" t="s">
        <v>1588</v>
      </c>
      <c r="M594" t="s">
        <v>3662</v>
      </c>
      <c r="R594" t="s">
        <v>1591</v>
      </c>
      <c r="S594" t="s">
        <v>1840</v>
      </c>
      <c r="U594" t="s">
        <v>1622</v>
      </c>
    </row>
    <row r="595" spans="1:22" hidden="1">
      <c r="A595">
        <v>12555</v>
      </c>
      <c r="B595" t="s">
        <v>1578</v>
      </c>
      <c r="D595" t="s">
        <v>177</v>
      </c>
      <c r="E595" t="s">
        <v>3663</v>
      </c>
      <c r="F595" t="s">
        <v>3664</v>
      </c>
      <c r="I595" t="b">
        <v>0</v>
      </c>
      <c r="J595">
        <v>58</v>
      </c>
      <c r="K595" t="s">
        <v>1588</v>
      </c>
      <c r="M595" t="s">
        <v>3665</v>
      </c>
      <c r="R595" t="s">
        <v>1591</v>
      </c>
      <c r="S595" t="s">
        <v>1840</v>
      </c>
      <c r="U595" t="s">
        <v>1622</v>
      </c>
    </row>
    <row r="596" spans="1:22" hidden="1">
      <c r="A596">
        <v>12556</v>
      </c>
      <c r="B596" t="s">
        <v>1578</v>
      </c>
      <c r="D596" t="s">
        <v>177</v>
      </c>
      <c r="E596" t="s">
        <v>3666</v>
      </c>
      <c r="F596" t="s">
        <v>3667</v>
      </c>
      <c r="I596" t="b">
        <v>0</v>
      </c>
      <c r="J596">
        <v>59</v>
      </c>
      <c r="K596" t="s">
        <v>1588</v>
      </c>
      <c r="M596" t="s">
        <v>3668</v>
      </c>
      <c r="R596" t="s">
        <v>1591</v>
      </c>
      <c r="S596" t="s">
        <v>1840</v>
      </c>
      <c r="U596" t="s">
        <v>1622</v>
      </c>
    </row>
    <row r="597" spans="1:22" hidden="1">
      <c r="A597">
        <v>12557</v>
      </c>
      <c r="B597" t="s">
        <v>1578</v>
      </c>
      <c r="D597" t="s">
        <v>177</v>
      </c>
      <c r="E597" t="s">
        <v>3669</v>
      </c>
      <c r="F597" t="s">
        <v>3670</v>
      </c>
      <c r="I597" t="b">
        <v>0</v>
      </c>
      <c r="J597">
        <v>61</v>
      </c>
      <c r="K597" t="s">
        <v>1588</v>
      </c>
      <c r="M597" t="s">
        <v>3671</v>
      </c>
      <c r="R597" t="s">
        <v>1591</v>
      </c>
      <c r="S597" t="s">
        <v>1840</v>
      </c>
      <c r="U597" t="s">
        <v>1622</v>
      </c>
    </row>
    <row r="598" spans="1:22" hidden="1">
      <c r="A598">
        <v>12558</v>
      </c>
      <c r="B598" t="s">
        <v>1578</v>
      </c>
      <c r="D598" t="s">
        <v>177</v>
      </c>
      <c r="E598" t="s">
        <v>3672</v>
      </c>
      <c r="F598" t="s">
        <v>3673</v>
      </c>
      <c r="I598" t="b">
        <v>0</v>
      </c>
      <c r="J598">
        <v>64</v>
      </c>
      <c r="K598" t="s">
        <v>1588</v>
      </c>
      <c r="M598" t="s">
        <v>3674</v>
      </c>
      <c r="R598" t="s">
        <v>1591</v>
      </c>
      <c r="S598" t="s">
        <v>1584</v>
      </c>
      <c r="U598" t="s">
        <v>1829</v>
      </c>
    </row>
    <row r="599" spans="1:22" hidden="1">
      <c r="A599">
        <v>12559</v>
      </c>
      <c r="B599" t="s">
        <v>1578</v>
      </c>
      <c r="D599" t="s">
        <v>177</v>
      </c>
      <c r="E599" t="s">
        <v>3675</v>
      </c>
      <c r="F599" t="s">
        <v>3676</v>
      </c>
      <c r="I599" t="b">
        <v>0</v>
      </c>
      <c r="J599">
        <v>79</v>
      </c>
      <c r="K599" t="s">
        <v>1588</v>
      </c>
      <c r="M599" t="s">
        <v>3677</v>
      </c>
      <c r="R599" t="s">
        <v>1591</v>
      </c>
      <c r="S599" t="s">
        <v>1584</v>
      </c>
      <c r="U599" t="s">
        <v>1829</v>
      </c>
    </row>
    <row r="600" spans="1:22" hidden="1">
      <c r="A600">
        <v>12700</v>
      </c>
      <c r="B600" t="s">
        <v>1578</v>
      </c>
      <c r="D600" t="s">
        <v>177</v>
      </c>
      <c r="E600" t="s">
        <v>3678</v>
      </c>
      <c r="F600" t="s">
        <v>3679</v>
      </c>
      <c r="G600" t="s">
        <v>3680</v>
      </c>
      <c r="I600" t="b">
        <v>1</v>
      </c>
      <c r="J600">
        <v>20</v>
      </c>
      <c r="K600" t="s">
        <v>1581</v>
      </c>
      <c r="M600" t="s">
        <v>3681</v>
      </c>
      <c r="R600" t="s">
        <v>1965</v>
      </c>
      <c r="T600" t="s">
        <v>1584</v>
      </c>
      <c r="U600" t="s">
        <v>3682</v>
      </c>
      <c r="V600" t="s">
        <v>3610</v>
      </c>
    </row>
    <row r="601" spans="1:22" hidden="1">
      <c r="A601">
        <v>5338</v>
      </c>
      <c r="B601" t="s">
        <v>1578</v>
      </c>
      <c r="D601" t="s">
        <v>180</v>
      </c>
      <c r="E601" t="s">
        <v>3683</v>
      </c>
      <c r="F601" t="s">
        <v>3684</v>
      </c>
      <c r="G601" t="s">
        <v>3685</v>
      </c>
      <c r="I601" t="b">
        <v>0</v>
      </c>
      <c r="J601">
        <v>80</v>
      </c>
      <c r="K601" t="s">
        <v>1581</v>
      </c>
      <c r="R601" t="s">
        <v>1582</v>
      </c>
      <c r="T601" t="s">
        <v>1816</v>
      </c>
      <c r="U601" t="s">
        <v>1649</v>
      </c>
      <c r="V601" t="s">
        <v>3686</v>
      </c>
    </row>
    <row r="602" spans="1:22">
      <c r="A602">
        <v>6024</v>
      </c>
      <c r="B602" t="s">
        <v>1594</v>
      </c>
      <c r="C602" t="s">
        <v>1594</v>
      </c>
      <c r="D602" t="s">
        <v>180</v>
      </c>
      <c r="E602" s="16" t="s">
        <v>3687</v>
      </c>
      <c r="F602" t="s">
        <v>3688</v>
      </c>
      <c r="G602" t="s">
        <v>3689</v>
      </c>
      <c r="H602" t="s">
        <v>3690</v>
      </c>
      <c r="I602" t="b">
        <v>0</v>
      </c>
      <c r="J602">
        <v>20</v>
      </c>
      <c r="K602" t="s">
        <v>1631</v>
      </c>
      <c r="R602" t="s">
        <v>1643</v>
      </c>
      <c r="S602" t="s">
        <v>1663</v>
      </c>
      <c r="U602" t="s">
        <v>1644</v>
      </c>
      <c r="V602" s="17" t="s">
        <v>3691</v>
      </c>
    </row>
    <row r="603" spans="1:22">
      <c r="A603">
        <v>6163</v>
      </c>
      <c r="B603" t="s">
        <v>1594</v>
      </c>
      <c r="C603" t="s">
        <v>1594</v>
      </c>
      <c r="D603" t="s">
        <v>180</v>
      </c>
      <c r="E603" t="s">
        <v>3692</v>
      </c>
      <c r="F603" t="s">
        <v>3693</v>
      </c>
      <c r="G603" t="s">
        <v>3694</v>
      </c>
      <c r="I603" t="b">
        <v>0</v>
      </c>
      <c r="J603">
        <v>30</v>
      </c>
      <c r="K603" t="s">
        <v>1631</v>
      </c>
      <c r="R603" t="s">
        <v>3695</v>
      </c>
      <c r="S603" t="s">
        <v>1663</v>
      </c>
      <c r="U603" t="s">
        <v>2815</v>
      </c>
      <c r="V603" t="s">
        <v>3696</v>
      </c>
    </row>
    <row r="604" spans="1:22" hidden="1">
      <c r="A604">
        <v>6164</v>
      </c>
      <c r="B604" t="s">
        <v>1578</v>
      </c>
      <c r="D604" t="s">
        <v>180</v>
      </c>
      <c r="E604" t="s">
        <v>3697</v>
      </c>
      <c r="F604" t="s">
        <v>3698</v>
      </c>
      <c r="G604" t="s">
        <v>3699</v>
      </c>
      <c r="H604" t="s">
        <v>3700</v>
      </c>
      <c r="I604" t="b">
        <v>0</v>
      </c>
      <c r="J604">
        <v>60</v>
      </c>
      <c r="K604" t="s">
        <v>1581</v>
      </c>
      <c r="R604" t="s">
        <v>1643</v>
      </c>
      <c r="T604" t="s">
        <v>1583</v>
      </c>
      <c r="U604" t="s">
        <v>1612</v>
      </c>
      <c r="V604" t="s">
        <v>3701</v>
      </c>
    </row>
    <row r="605" spans="1:22" hidden="1">
      <c r="A605">
        <v>8980</v>
      </c>
      <c r="B605" t="s">
        <v>1578</v>
      </c>
      <c r="D605" t="s">
        <v>180</v>
      </c>
      <c r="E605" t="s">
        <v>3702</v>
      </c>
      <c r="F605" t="s">
        <v>3703</v>
      </c>
      <c r="G605" t="s">
        <v>3704</v>
      </c>
      <c r="I605" t="b">
        <v>0</v>
      </c>
      <c r="J605">
        <v>55</v>
      </c>
      <c r="K605" t="s">
        <v>1581</v>
      </c>
      <c r="R605" t="s">
        <v>1643</v>
      </c>
      <c r="T605" t="s">
        <v>1584</v>
      </c>
      <c r="U605" t="s">
        <v>1644</v>
      </c>
      <c r="V605" t="s">
        <v>3705</v>
      </c>
    </row>
    <row r="606" spans="1:22" hidden="1">
      <c r="A606">
        <v>11573</v>
      </c>
      <c r="B606" t="s">
        <v>1578</v>
      </c>
      <c r="D606" t="s">
        <v>180</v>
      </c>
      <c r="E606" t="s">
        <v>3072</v>
      </c>
      <c r="F606" t="s">
        <v>3706</v>
      </c>
      <c r="G606" t="s">
        <v>3707</v>
      </c>
      <c r="I606" t="b">
        <v>0</v>
      </c>
      <c r="J606">
        <v>32</v>
      </c>
      <c r="K606" t="s">
        <v>1631</v>
      </c>
      <c r="R606" t="s">
        <v>2968</v>
      </c>
      <c r="S606" t="s">
        <v>1670</v>
      </c>
      <c r="U606" t="s">
        <v>1671</v>
      </c>
      <c r="V606" t="s">
        <v>3708</v>
      </c>
    </row>
    <row r="607" spans="1:22">
      <c r="A607">
        <v>12052</v>
      </c>
      <c r="B607" t="s">
        <v>1594</v>
      </c>
      <c r="C607" t="s">
        <v>1594</v>
      </c>
      <c r="D607" t="s">
        <v>180</v>
      </c>
      <c r="E607" t="s">
        <v>3709</v>
      </c>
      <c r="F607" t="s">
        <v>3710</v>
      </c>
      <c r="I607" t="b">
        <v>0</v>
      </c>
      <c r="J607">
        <v>45</v>
      </c>
      <c r="K607" t="s">
        <v>1588</v>
      </c>
      <c r="M607" t="s">
        <v>3711</v>
      </c>
      <c r="R607" t="s">
        <v>1591</v>
      </c>
      <c r="S607" t="s">
        <v>1840</v>
      </c>
      <c r="U607" t="s">
        <v>1797</v>
      </c>
    </row>
    <row r="608" spans="1:22" hidden="1">
      <c r="A608">
        <v>12203</v>
      </c>
      <c r="B608" t="s">
        <v>1578</v>
      </c>
      <c r="D608" t="s">
        <v>180</v>
      </c>
      <c r="E608" t="s">
        <v>2757</v>
      </c>
      <c r="F608" t="s">
        <v>3712</v>
      </c>
      <c r="G608" t="s">
        <v>3489</v>
      </c>
      <c r="I608" t="b">
        <v>0</v>
      </c>
      <c r="J608">
        <v>48</v>
      </c>
      <c r="K608" t="s">
        <v>1581</v>
      </c>
      <c r="M608" t="s">
        <v>3713</v>
      </c>
      <c r="R608" t="s">
        <v>1659</v>
      </c>
      <c r="T608" t="s">
        <v>1627</v>
      </c>
      <c r="U608" t="s">
        <v>1881</v>
      </c>
      <c r="V608" t="s">
        <v>3714</v>
      </c>
    </row>
    <row r="609" spans="1:22" hidden="1">
      <c r="A609">
        <v>12486</v>
      </c>
      <c r="B609" t="s">
        <v>1578</v>
      </c>
      <c r="D609" t="s">
        <v>180</v>
      </c>
      <c r="E609" t="s">
        <v>1617</v>
      </c>
      <c r="F609" t="s">
        <v>3715</v>
      </c>
      <c r="G609" t="s">
        <v>3716</v>
      </c>
      <c r="I609" t="b">
        <v>0</v>
      </c>
      <c r="J609">
        <v>47</v>
      </c>
      <c r="K609" t="s">
        <v>1581</v>
      </c>
      <c r="M609" t="s">
        <v>3717</v>
      </c>
      <c r="R609" t="s">
        <v>1591</v>
      </c>
      <c r="T609" t="s">
        <v>1621</v>
      </c>
      <c r="U609" t="s">
        <v>1954</v>
      </c>
      <c r="V609" t="s">
        <v>3718</v>
      </c>
    </row>
    <row r="610" spans="1:22" hidden="1">
      <c r="A610">
        <v>5216</v>
      </c>
      <c r="B610" t="s">
        <v>1578</v>
      </c>
      <c r="D610" t="s">
        <v>181</v>
      </c>
      <c r="E610" t="s">
        <v>3719</v>
      </c>
      <c r="F610" t="s">
        <v>3720</v>
      </c>
      <c r="I610" t="b">
        <v>0</v>
      </c>
      <c r="J610">
        <v>110</v>
      </c>
      <c r="K610" t="s">
        <v>1581</v>
      </c>
      <c r="M610" t="s">
        <v>3721</v>
      </c>
      <c r="R610" t="s">
        <v>1582</v>
      </c>
      <c r="T610" t="s">
        <v>1648</v>
      </c>
      <c r="U610" t="s">
        <v>3722</v>
      </c>
      <c r="V610" t="s">
        <v>3723</v>
      </c>
    </row>
    <row r="611" spans="1:22" hidden="1">
      <c r="A611">
        <v>5612</v>
      </c>
      <c r="B611" t="s">
        <v>1578</v>
      </c>
      <c r="D611" t="s">
        <v>181</v>
      </c>
      <c r="E611" t="s">
        <v>3724</v>
      </c>
      <c r="F611" t="s">
        <v>3725</v>
      </c>
      <c r="I611" t="b">
        <v>0</v>
      </c>
      <c r="J611">
        <v>100</v>
      </c>
      <c r="K611" t="s">
        <v>1581</v>
      </c>
      <c r="R611" t="s">
        <v>1582</v>
      </c>
      <c r="T611" t="s">
        <v>1583</v>
      </c>
      <c r="U611" t="s">
        <v>1636</v>
      </c>
      <c r="V611" t="s">
        <v>3723</v>
      </c>
    </row>
    <row r="612" spans="1:22">
      <c r="A612">
        <v>5951</v>
      </c>
      <c r="B612" t="s">
        <v>1594</v>
      </c>
      <c r="C612" t="s">
        <v>1594</v>
      </c>
      <c r="D612" t="s">
        <v>181</v>
      </c>
      <c r="E612" t="s">
        <v>817</v>
      </c>
      <c r="F612" t="s">
        <v>3726</v>
      </c>
      <c r="H612" t="s">
        <v>2604</v>
      </c>
      <c r="I612" t="b">
        <v>0</v>
      </c>
      <c r="J612">
        <v>15</v>
      </c>
      <c r="K612" t="s">
        <v>1631</v>
      </c>
      <c r="M612" t="s">
        <v>3727</v>
      </c>
      <c r="N612" t="s">
        <v>3728</v>
      </c>
      <c r="R612" t="s">
        <v>1678</v>
      </c>
      <c r="S612" t="s">
        <v>1679</v>
      </c>
      <c r="U612" t="s">
        <v>1622</v>
      </c>
      <c r="V612" t="s">
        <v>3729</v>
      </c>
    </row>
    <row r="613" spans="1:22" hidden="1">
      <c r="A613">
        <v>6561</v>
      </c>
      <c r="B613" t="s">
        <v>1578</v>
      </c>
      <c r="D613" t="s">
        <v>181</v>
      </c>
      <c r="E613" t="s">
        <v>3730</v>
      </c>
      <c r="F613" t="s">
        <v>3731</v>
      </c>
      <c r="G613" t="s">
        <v>3732</v>
      </c>
      <c r="I613" t="b">
        <v>0</v>
      </c>
      <c r="J613">
        <v>76</v>
      </c>
      <c r="K613" t="s">
        <v>1581</v>
      </c>
      <c r="R613" t="s">
        <v>1643</v>
      </c>
      <c r="T613" t="s">
        <v>1584</v>
      </c>
      <c r="U613" t="s">
        <v>1703</v>
      </c>
      <c r="V613" t="s">
        <v>3723</v>
      </c>
    </row>
    <row r="614" spans="1:22" hidden="1">
      <c r="A614">
        <v>11724</v>
      </c>
      <c r="B614" t="s">
        <v>1578</v>
      </c>
      <c r="D614" t="s">
        <v>181</v>
      </c>
      <c r="E614" t="s">
        <v>3733</v>
      </c>
      <c r="F614" t="s">
        <v>3734</v>
      </c>
      <c r="G614" t="s">
        <v>3735</v>
      </c>
      <c r="I614" t="b">
        <v>0</v>
      </c>
      <c r="J614">
        <v>120</v>
      </c>
      <c r="K614" t="s">
        <v>1581</v>
      </c>
      <c r="M614" t="s">
        <v>3736</v>
      </c>
      <c r="R614" t="s">
        <v>3737</v>
      </c>
      <c r="T614" t="s">
        <v>1584</v>
      </c>
      <c r="U614" t="s">
        <v>1584</v>
      </c>
      <c r="V614" t="s">
        <v>3738</v>
      </c>
    </row>
    <row r="615" spans="1:22" hidden="1">
      <c r="A615">
        <v>11725</v>
      </c>
      <c r="B615" t="s">
        <v>1578</v>
      </c>
      <c r="D615" t="s">
        <v>181</v>
      </c>
      <c r="E615" t="s">
        <v>3739</v>
      </c>
      <c r="F615" t="s">
        <v>3740</v>
      </c>
      <c r="G615" t="s">
        <v>3735</v>
      </c>
      <c r="I615" t="b">
        <v>0</v>
      </c>
      <c r="J615">
        <v>130</v>
      </c>
      <c r="K615" t="s">
        <v>1581</v>
      </c>
      <c r="M615" t="s">
        <v>3741</v>
      </c>
      <c r="R615" t="s">
        <v>3742</v>
      </c>
      <c r="T615" t="s">
        <v>1584</v>
      </c>
      <c r="U615" t="s">
        <v>1853</v>
      </c>
      <c r="V615" t="s">
        <v>3743</v>
      </c>
    </row>
    <row r="616" spans="1:22">
      <c r="A616">
        <v>12053</v>
      </c>
      <c r="B616" t="s">
        <v>1594</v>
      </c>
      <c r="C616" t="s">
        <v>1594</v>
      </c>
      <c r="D616" t="s">
        <v>181</v>
      </c>
      <c r="E616" t="s">
        <v>3744</v>
      </c>
      <c r="F616" t="s">
        <v>3745</v>
      </c>
      <c r="I616" t="b">
        <v>0</v>
      </c>
      <c r="J616">
        <v>64</v>
      </c>
      <c r="K616" t="s">
        <v>1588</v>
      </c>
      <c r="M616" t="s">
        <v>3746</v>
      </c>
      <c r="R616" t="s">
        <v>3747</v>
      </c>
      <c r="S616" t="s">
        <v>1663</v>
      </c>
      <c r="U616" t="s">
        <v>1797</v>
      </c>
    </row>
    <row r="617" spans="1:22">
      <c r="A617">
        <v>12081</v>
      </c>
      <c r="B617" s="15" t="s">
        <v>1594</v>
      </c>
      <c r="C617" s="15" t="s">
        <v>1594</v>
      </c>
      <c r="D617" t="s">
        <v>181</v>
      </c>
      <c r="E617" t="s">
        <v>391</v>
      </c>
      <c r="F617" t="s">
        <v>3748</v>
      </c>
      <c r="I617" t="b">
        <v>0</v>
      </c>
      <c r="J617">
        <v>6</v>
      </c>
      <c r="K617" t="s">
        <v>1631</v>
      </c>
      <c r="M617" t="s">
        <v>3749</v>
      </c>
      <c r="R617" t="s">
        <v>3750</v>
      </c>
      <c r="S617" t="s">
        <v>1592</v>
      </c>
      <c r="U617" t="s">
        <v>2815</v>
      </c>
    </row>
    <row r="618" spans="1:22">
      <c r="A618">
        <v>12140</v>
      </c>
      <c r="B618" t="s">
        <v>1594</v>
      </c>
      <c r="C618" t="s">
        <v>1594</v>
      </c>
      <c r="D618" t="s">
        <v>181</v>
      </c>
      <c r="E618" t="s">
        <v>1629</v>
      </c>
      <c r="F618" t="s">
        <v>3751</v>
      </c>
      <c r="I618" t="b">
        <v>0</v>
      </c>
      <c r="J618">
        <v>4</v>
      </c>
      <c r="K618" t="s">
        <v>1631</v>
      </c>
      <c r="M618" t="s">
        <v>3752</v>
      </c>
      <c r="R618" t="s">
        <v>1603</v>
      </c>
      <c r="S618" t="s">
        <v>1663</v>
      </c>
      <c r="U618" t="s">
        <v>1622</v>
      </c>
    </row>
    <row r="619" spans="1:22" hidden="1">
      <c r="A619">
        <v>12171</v>
      </c>
      <c r="B619" t="s">
        <v>1578</v>
      </c>
      <c r="D619" t="s">
        <v>181</v>
      </c>
      <c r="E619" t="s">
        <v>1617</v>
      </c>
      <c r="F619" t="s">
        <v>3753</v>
      </c>
      <c r="G619" t="s">
        <v>3754</v>
      </c>
      <c r="I619" t="b">
        <v>0</v>
      </c>
      <c r="J619">
        <v>87</v>
      </c>
      <c r="K619" t="s">
        <v>1581</v>
      </c>
      <c r="M619" t="s">
        <v>3755</v>
      </c>
      <c r="R619" t="s">
        <v>1591</v>
      </c>
      <c r="T619" t="s">
        <v>1621</v>
      </c>
      <c r="U619" t="s">
        <v>1622</v>
      </c>
      <c r="V619" t="s">
        <v>3756</v>
      </c>
    </row>
    <row r="620" spans="1:22" hidden="1">
      <c r="A620">
        <v>12347</v>
      </c>
      <c r="B620" t="s">
        <v>1578</v>
      </c>
      <c r="D620" t="s">
        <v>181</v>
      </c>
      <c r="E620" t="s">
        <v>3757</v>
      </c>
      <c r="F620" t="s">
        <v>3758</v>
      </c>
      <c r="I620" t="b">
        <v>0</v>
      </c>
      <c r="J620">
        <v>60</v>
      </c>
      <c r="K620" t="s">
        <v>1588</v>
      </c>
      <c r="M620" t="s">
        <v>3759</v>
      </c>
      <c r="Q620" t="s">
        <v>1590</v>
      </c>
      <c r="R620" t="s">
        <v>1591</v>
      </c>
      <c r="S620" t="s">
        <v>1592</v>
      </c>
      <c r="U620" t="s">
        <v>1593</v>
      </c>
    </row>
    <row r="621" spans="1:22">
      <c r="A621">
        <v>12485</v>
      </c>
      <c r="B621" t="s">
        <v>1594</v>
      </c>
      <c r="C621" t="s">
        <v>1594</v>
      </c>
      <c r="D621" t="s">
        <v>181</v>
      </c>
      <c r="E621" t="s">
        <v>3760</v>
      </c>
      <c r="F621" t="s">
        <v>3761</v>
      </c>
      <c r="G621" t="s">
        <v>3762</v>
      </c>
      <c r="I621" t="b">
        <v>0</v>
      </c>
      <c r="J621">
        <v>60</v>
      </c>
      <c r="K621" t="s">
        <v>1581</v>
      </c>
      <c r="M621" t="s">
        <v>3763</v>
      </c>
      <c r="R621" t="s">
        <v>1678</v>
      </c>
      <c r="T621" t="s">
        <v>1584</v>
      </c>
      <c r="U621" t="s">
        <v>1755</v>
      </c>
      <c r="V621" t="s">
        <v>3764</v>
      </c>
    </row>
    <row r="622" spans="1:22" ht="16.5" customHeight="1">
      <c r="A622">
        <v>12492</v>
      </c>
      <c r="B622" s="9" t="s">
        <v>1594</v>
      </c>
      <c r="C622" s="9" t="s">
        <v>1594</v>
      </c>
      <c r="D622" s="9" t="s">
        <v>181</v>
      </c>
      <c r="E622" s="9" t="s">
        <v>3765</v>
      </c>
      <c r="F622" s="9" t="s">
        <v>3766</v>
      </c>
      <c r="I622" t="b">
        <v>0</v>
      </c>
      <c r="J622">
        <v>50</v>
      </c>
      <c r="K622" s="9" t="s">
        <v>1588</v>
      </c>
      <c r="L622" s="9"/>
      <c r="M622" t="s">
        <v>3767</v>
      </c>
      <c r="R622" t="s">
        <v>1591</v>
      </c>
      <c r="S622" t="s">
        <v>1592</v>
      </c>
      <c r="U622" t="s">
        <v>1593</v>
      </c>
    </row>
    <row r="623" spans="1:22" ht="72.599999999999994" hidden="1">
      <c r="A623">
        <v>12648</v>
      </c>
      <c r="B623" t="s">
        <v>1578</v>
      </c>
      <c r="D623" t="s">
        <v>181</v>
      </c>
      <c r="E623" t="s">
        <v>3768</v>
      </c>
      <c r="F623" s="9" t="s">
        <v>3769</v>
      </c>
      <c r="G623" t="s">
        <v>3770</v>
      </c>
      <c r="I623" t="b">
        <v>1</v>
      </c>
      <c r="J623">
        <v>25</v>
      </c>
      <c r="K623" t="s">
        <v>1631</v>
      </c>
      <c r="M623" t="s">
        <v>3771</v>
      </c>
      <c r="R623" t="s">
        <v>1591</v>
      </c>
      <c r="S623" t="s">
        <v>1670</v>
      </c>
      <c r="U623" t="s">
        <v>1622</v>
      </c>
      <c r="V623" t="s">
        <v>3723</v>
      </c>
    </row>
    <row r="624" spans="1:22" hidden="1">
      <c r="A624">
        <v>12649</v>
      </c>
      <c r="B624" t="s">
        <v>1578</v>
      </c>
      <c r="D624" t="s">
        <v>181</v>
      </c>
      <c r="E624" t="s">
        <v>3772</v>
      </c>
      <c r="F624" t="s">
        <v>3773</v>
      </c>
      <c r="G624" t="s">
        <v>3774</v>
      </c>
      <c r="I624" t="b">
        <v>1</v>
      </c>
      <c r="J624">
        <v>1</v>
      </c>
      <c r="K624" t="s">
        <v>1581</v>
      </c>
      <c r="M624" t="s">
        <v>3775</v>
      </c>
      <c r="R624" t="s">
        <v>1591</v>
      </c>
      <c r="T624" t="s">
        <v>1627</v>
      </c>
      <c r="U624" t="s">
        <v>1664</v>
      </c>
      <c r="V624" t="s">
        <v>3776</v>
      </c>
    </row>
    <row r="625" spans="1:22" hidden="1">
      <c r="A625">
        <v>12650</v>
      </c>
      <c r="B625" t="s">
        <v>1578</v>
      </c>
      <c r="D625" t="s">
        <v>181</v>
      </c>
      <c r="E625" t="s">
        <v>1623</v>
      </c>
      <c r="F625" t="s">
        <v>3777</v>
      </c>
      <c r="G625" t="s">
        <v>3774</v>
      </c>
      <c r="I625" t="b">
        <v>1</v>
      </c>
      <c r="J625">
        <v>5</v>
      </c>
      <c r="K625" t="s">
        <v>1581</v>
      </c>
      <c r="M625" t="s">
        <v>3778</v>
      </c>
      <c r="R625" t="s">
        <v>1591</v>
      </c>
      <c r="T625" t="s">
        <v>1627</v>
      </c>
      <c r="U625" t="s">
        <v>1881</v>
      </c>
      <c r="V625" t="s">
        <v>3776</v>
      </c>
    </row>
    <row r="626" spans="1:22">
      <c r="A626">
        <v>4684</v>
      </c>
      <c r="B626" t="s">
        <v>1594</v>
      </c>
      <c r="C626" t="s">
        <v>1594</v>
      </c>
      <c r="D626" t="s">
        <v>182</v>
      </c>
      <c r="E626" t="s">
        <v>3779</v>
      </c>
      <c r="F626" t="s">
        <v>3780</v>
      </c>
      <c r="G626" t="s">
        <v>3781</v>
      </c>
      <c r="H626" t="s">
        <v>3782</v>
      </c>
      <c r="I626" t="b">
        <v>0</v>
      </c>
      <c r="J626">
        <v>11</v>
      </c>
      <c r="K626" t="s">
        <v>1631</v>
      </c>
      <c r="R626" t="s">
        <v>3747</v>
      </c>
      <c r="S626" t="s">
        <v>1923</v>
      </c>
      <c r="U626" t="s">
        <v>3783</v>
      </c>
      <c r="V626" t="s">
        <v>3784</v>
      </c>
    </row>
    <row r="627" spans="1:22" hidden="1">
      <c r="A627">
        <v>4688</v>
      </c>
      <c r="B627" t="s">
        <v>1578</v>
      </c>
      <c r="D627" t="s">
        <v>182</v>
      </c>
      <c r="E627" t="s">
        <v>3697</v>
      </c>
      <c r="F627" t="s">
        <v>3785</v>
      </c>
      <c r="G627" t="s">
        <v>3786</v>
      </c>
      <c r="H627" t="s">
        <v>3787</v>
      </c>
      <c r="I627" t="b">
        <v>0</v>
      </c>
      <c r="J627">
        <v>100</v>
      </c>
      <c r="K627" t="s">
        <v>1581</v>
      </c>
      <c r="M627" t="s">
        <v>3788</v>
      </c>
      <c r="R627" t="s">
        <v>1643</v>
      </c>
      <c r="T627" t="s">
        <v>2301</v>
      </c>
      <c r="U627" t="s">
        <v>1612</v>
      </c>
      <c r="V627" t="s">
        <v>3789</v>
      </c>
    </row>
    <row r="628" spans="1:22" hidden="1">
      <c r="A628">
        <v>5316</v>
      </c>
      <c r="B628" t="s">
        <v>1578</v>
      </c>
      <c r="D628" t="s">
        <v>182</v>
      </c>
      <c r="E628" t="s">
        <v>3790</v>
      </c>
      <c r="F628" t="s">
        <v>3791</v>
      </c>
      <c r="G628" t="s">
        <v>3792</v>
      </c>
      <c r="I628" t="b">
        <v>0</v>
      </c>
      <c r="J628">
        <v>16</v>
      </c>
      <c r="K628" t="s">
        <v>1631</v>
      </c>
      <c r="R628" t="s">
        <v>3793</v>
      </c>
      <c r="S628" t="s">
        <v>1670</v>
      </c>
      <c r="U628" t="s">
        <v>1671</v>
      </c>
      <c r="V628" t="s">
        <v>3784</v>
      </c>
    </row>
    <row r="629" spans="1:22" hidden="1">
      <c r="A629">
        <v>6606</v>
      </c>
      <c r="B629" t="s">
        <v>1578</v>
      </c>
      <c r="D629" t="s">
        <v>182</v>
      </c>
      <c r="E629" t="s">
        <v>3794</v>
      </c>
      <c r="F629" t="s">
        <v>3795</v>
      </c>
      <c r="G629" t="s">
        <v>3796</v>
      </c>
      <c r="H629" t="s">
        <v>3787</v>
      </c>
      <c r="I629" t="b">
        <v>0</v>
      </c>
      <c r="J629">
        <v>70</v>
      </c>
      <c r="K629" t="s">
        <v>1581</v>
      </c>
      <c r="M629" t="s">
        <v>3797</v>
      </c>
      <c r="R629" t="s">
        <v>1643</v>
      </c>
      <c r="T629" t="s">
        <v>3798</v>
      </c>
      <c r="U629" t="s">
        <v>1584</v>
      </c>
      <c r="V629" t="s">
        <v>3799</v>
      </c>
    </row>
    <row r="630" spans="1:22" hidden="1">
      <c r="A630">
        <v>10072</v>
      </c>
      <c r="B630" t="s">
        <v>1578</v>
      </c>
      <c r="D630" t="s">
        <v>182</v>
      </c>
      <c r="E630" t="s">
        <v>3800</v>
      </c>
      <c r="F630" t="s">
        <v>3801</v>
      </c>
      <c r="G630" t="s">
        <v>3802</v>
      </c>
      <c r="I630" t="b">
        <v>0</v>
      </c>
      <c r="J630">
        <v>60</v>
      </c>
      <c r="K630" t="s">
        <v>1581</v>
      </c>
      <c r="R630" t="s">
        <v>1591</v>
      </c>
      <c r="T630" t="s">
        <v>1584</v>
      </c>
      <c r="U630" t="s">
        <v>2391</v>
      </c>
      <c r="V630" t="s">
        <v>3803</v>
      </c>
    </row>
    <row r="631" spans="1:22" hidden="1">
      <c r="A631">
        <v>11064</v>
      </c>
      <c r="B631" t="s">
        <v>1578</v>
      </c>
      <c r="D631" t="s">
        <v>182</v>
      </c>
      <c r="E631" t="s">
        <v>3804</v>
      </c>
      <c r="F631" t="s">
        <v>3805</v>
      </c>
      <c r="G631" t="s">
        <v>3346</v>
      </c>
      <c r="H631" t="s">
        <v>3806</v>
      </c>
      <c r="I631" t="b">
        <v>0</v>
      </c>
      <c r="J631">
        <v>52</v>
      </c>
      <c r="K631" t="s">
        <v>1581</v>
      </c>
      <c r="M631" t="s">
        <v>3807</v>
      </c>
      <c r="R631" t="s">
        <v>1591</v>
      </c>
      <c r="T631" t="s">
        <v>1583</v>
      </c>
      <c r="U631" t="s">
        <v>1622</v>
      </c>
      <c r="V631" t="s">
        <v>3808</v>
      </c>
    </row>
    <row r="632" spans="1:22" hidden="1">
      <c r="A632">
        <v>11065</v>
      </c>
      <c r="B632" t="s">
        <v>1578</v>
      </c>
      <c r="D632" t="s">
        <v>182</v>
      </c>
      <c r="E632" t="s">
        <v>3009</v>
      </c>
      <c r="F632" t="s">
        <v>3809</v>
      </c>
      <c r="G632" t="s">
        <v>3810</v>
      </c>
      <c r="H632" t="s">
        <v>3811</v>
      </c>
      <c r="I632" t="b">
        <v>0</v>
      </c>
      <c r="J632">
        <v>62</v>
      </c>
      <c r="K632" t="s">
        <v>1581</v>
      </c>
      <c r="M632" t="s">
        <v>3812</v>
      </c>
      <c r="R632" t="s">
        <v>1591</v>
      </c>
      <c r="T632" t="s">
        <v>1584</v>
      </c>
      <c r="U632" t="s">
        <v>1874</v>
      </c>
      <c r="V632" t="s">
        <v>3784</v>
      </c>
    </row>
    <row r="633" spans="1:22" hidden="1">
      <c r="A633">
        <v>11085</v>
      </c>
      <c r="B633" t="s">
        <v>1578</v>
      </c>
      <c r="D633" t="s">
        <v>182</v>
      </c>
      <c r="E633" t="s">
        <v>1896</v>
      </c>
      <c r="F633" t="s">
        <v>3813</v>
      </c>
      <c r="G633" t="s">
        <v>1898</v>
      </c>
      <c r="H633" t="s">
        <v>1899</v>
      </c>
      <c r="I633" t="b">
        <v>0</v>
      </c>
      <c r="J633">
        <v>65</v>
      </c>
      <c r="K633" t="s">
        <v>1581</v>
      </c>
      <c r="M633" t="s">
        <v>3814</v>
      </c>
      <c r="R633" t="s">
        <v>1769</v>
      </c>
      <c r="T633" t="s">
        <v>1816</v>
      </c>
      <c r="U633" t="s">
        <v>1584</v>
      </c>
    </row>
    <row r="634" spans="1:22" hidden="1">
      <c r="A634">
        <v>11653</v>
      </c>
      <c r="B634" t="s">
        <v>1578</v>
      </c>
      <c r="D634" t="s">
        <v>182</v>
      </c>
      <c r="E634" t="s">
        <v>3815</v>
      </c>
      <c r="F634" t="s">
        <v>3816</v>
      </c>
      <c r="G634" t="s">
        <v>3817</v>
      </c>
      <c r="I634" t="b">
        <v>0</v>
      </c>
      <c r="J634">
        <v>63</v>
      </c>
      <c r="K634" t="s">
        <v>1581</v>
      </c>
      <c r="M634" t="s">
        <v>3818</v>
      </c>
      <c r="R634" t="s">
        <v>3819</v>
      </c>
      <c r="T634" t="s">
        <v>1584</v>
      </c>
      <c r="U634" t="s">
        <v>1593</v>
      </c>
      <c r="V634" t="s">
        <v>3820</v>
      </c>
    </row>
    <row r="635" spans="1:22" hidden="1">
      <c r="A635">
        <v>11692</v>
      </c>
      <c r="B635" t="s">
        <v>1578</v>
      </c>
      <c r="D635" t="s">
        <v>182</v>
      </c>
      <c r="E635" t="s">
        <v>3821</v>
      </c>
      <c r="F635" t="s">
        <v>3822</v>
      </c>
      <c r="G635" t="s">
        <v>3823</v>
      </c>
      <c r="H635" t="s">
        <v>3824</v>
      </c>
      <c r="I635" t="b">
        <v>0</v>
      </c>
      <c r="J635">
        <v>59</v>
      </c>
      <c r="K635" t="s">
        <v>1581</v>
      </c>
      <c r="M635" t="s">
        <v>3825</v>
      </c>
      <c r="R635" t="s">
        <v>1591</v>
      </c>
      <c r="T635" t="s">
        <v>1584</v>
      </c>
      <c r="U635" t="s">
        <v>2246</v>
      </c>
      <c r="V635" t="s">
        <v>3826</v>
      </c>
    </row>
    <row r="636" spans="1:22" hidden="1">
      <c r="A636">
        <v>11863</v>
      </c>
      <c r="B636" t="s">
        <v>1578</v>
      </c>
      <c r="D636" t="s">
        <v>182</v>
      </c>
      <c r="E636" t="s">
        <v>3827</v>
      </c>
      <c r="F636" t="s">
        <v>3828</v>
      </c>
      <c r="G636" t="s">
        <v>3829</v>
      </c>
      <c r="I636" t="b">
        <v>0</v>
      </c>
      <c r="J636">
        <v>51</v>
      </c>
      <c r="K636" t="s">
        <v>1581</v>
      </c>
      <c r="M636" t="s">
        <v>3830</v>
      </c>
      <c r="R636" t="s">
        <v>1684</v>
      </c>
      <c r="S636" t="s">
        <v>1663</v>
      </c>
      <c r="T636" t="s">
        <v>1627</v>
      </c>
      <c r="U636" t="s">
        <v>1881</v>
      </c>
      <c r="V636" t="s">
        <v>3831</v>
      </c>
    </row>
    <row r="637" spans="1:22">
      <c r="A637">
        <v>11865</v>
      </c>
      <c r="B637" s="15" t="s">
        <v>1594</v>
      </c>
      <c r="C637" s="15" t="s">
        <v>1594</v>
      </c>
      <c r="D637" t="s">
        <v>182</v>
      </c>
      <c r="E637" t="s">
        <v>3832</v>
      </c>
      <c r="F637" t="s">
        <v>3833</v>
      </c>
      <c r="G637" t="s">
        <v>3834</v>
      </c>
      <c r="I637" t="b">
        <v>0</v>
      </c>
      <c r="J637">
        <v>12</v>
      </c>
      <c r="K637" t="s">
        <v>1631</v>
      </c>
      <c r="M637" t="s">
        <v>3835</v>
      </c>
      <c r="R637" t="s">
        <v>1815</v>
      </c>
      <c r="S637" t="s">
        <v>1663</v>
      </c>
      <c r="U637" t="s">
        <v>1636</v>
      </c>
      <c r="V637" t="s">
        <v>3836</v>
      </c>
    </row>
    <row r="638" spans="1:22" hidden="1">
      <c r="A638">
        <v>11876</v>
      </c>
      <c r="B638" t="s">
        <v>1578</v>
      </c>
      <c r="D638" t="s">
        <v>182</v>
      </c>
      <c r="E638" t="s">
        <v>3837</v>
      </c>
      <c r="F638" t="s">
        <v>3838</v>
      </c>
      <c r="G638" t="s">
        <v>3839</v>
      </c>
      <c r="I638" t="b">
        <v>0</v>
      </c>
      <c r="J638">
        <v>61</v>
      </c>
      <c r="K638" t="s">
        <v>1581</v>
      </c>
      <c r="M638" t="s">
        <v>3840</v>
      </c>
      <c r="R638" t="s">
        <v>1591</v>
      </c>
      <c r="T638" t="s">
        <v>1584</v>
      </c>
      <c r="U638" t="s">
        <v>1874</v>
      </c>
      <c r="V638" t="s">
        <v>3831</v>
      </c>
    </row>
    <row r="639" spans="1:22" hidden="1">
      <c r="A639">
        <v>11939</v>
      </c>
      <c r="B639" t="s">
        <v>1578</v>
      </c>
      <c r="D639" t="s">
        <v>182</v>
      </c>
      <c r="E639" t="s">
        <v>3841</v>
      </c>
      <c r="F639" t="s">
        <v>3842</v>
      </c>
      <c r="G639" t="s">
        <v>3824</v>
      </c>
      <c r="I639" t="b">
        <v>0</v>
      </c>
      <c r="J639">
        <v>43</v>
      </c>
      <c r="K639" t="s">
        <v>1581</v>
      </c>
      <c r="M639" t="s">
        <v>3843</v>
      </c>
      <c r="R639" t="s">
        <v>1591</v>
      </c>
      <c r="T639" t="s">
        <v>1770</v>
      </c>
      <c r="U639" t="s">
        <v>1584</v>
      </c>
      <c r="V639" t="s">
        <v>3844</v>
      </c>
    </row>
    <row r="640" spans="1:22" hidden="1">
      <c r="A640">
        <v>11940</v>
      </c>
      <c r="B640" t="s">
        <v>1578</v>
      </c>
      <c r="D640" t="s">
        <v>182</v>
      </c>
      <c r="E640" t="s">
        <v>3845</v>
      </c>
      <c r="F640" t="s">
        <v>3846</v>
      </c>
      <c r="G640" t="s">
        <v>3824</v>
      </c>
      <c r="I640" t="b">
        <v>0</v>
      </c>
      <c r="J640">
        <v>44</v>
      </c>
      <c r="K640" t="s">
        <v>1581</v>
      </c>
      <c r="M640" t="s">
        <v>3847</v>
      </c>
      <c r="R640" t="s">
        <v>1591</v>
      </c>
      <c r="T640" t="s">
        <v>1816</v>
      </c>
      <c r="U640" t="s">
        <v>1584</v>
      </c>
      <c r="V640" t="s">
        <v>3844</v>
      </c>
    </row>
    <row r="641" spans="1:23" hidden="1">
      <c r="A641">
        <v>11941</v>
      </c>
      <c r="B641" t="s">
        <v>1578</v>
      </c>
      <c r="D641" t="s">
        <v>182</v>
      </c>
      <c r="E641" t="s">
        <v>3848</v>
      </c>
      <c r="F641" t="s">
        <v>3849</v>
      </c>
      <c r="G641" t="s">
        <v>3824</v>
      </c>
      <c r="H641" t="s">
        <v>3850</v>
      </c>
      <c r="I641" t="b">
        <v>1</v>
      </c>
      <c r="J641">
        <v>45</v>
      </c>
      <c r="K641" t="s">
        <v>1581</v>
      </c>
      <c r="M641" t="s">
        <v>3851</v>
      </c>
      <c r="R641" t="s">
        <v>1591</v>
      </c>
      <c r="T641" t="s">
        <v>1584</v>
      </c>
      <c r="U641" t="s">
        <v>3852</v>
      </c>
      <c r="V641" t="s">
        <v>3853</v>
      </c>
    </row>
    <row r="642" spans="1:23" hidden="1">
      <c r="A642">
        <v>11942</v>
      </c>
      <c r="B642" t="s">
        <v>1578</v>
      </c>
      <c r="D642" t="s">
        <v>182</v>
      </c>
      <c r="E642" t="s">
        <v>3854</v>
      </c>
      <c r="F642" t="s">
        <v>3855</v>
      </c>
      <c r="G642" t="s">
        <v>3824</v>
      </c>
      <c r="I642" t="b">
        <v>0</v>
      </c>
      <c r="J642">
        <v>49</v>
      </c>
      <c r="K642" t="s">
        <v>1581</v>
      </c>
      <c r="M642" t="s">
        <v>3856</v>
      </c>
      <c r="R642" t="s">
        <v>1591</v>
      </c>
      <c r="T642" t="s">
        <v>1584</v>
      </c>
      <c r="U642" t="s">
        <v>1584</v>
      </c>
      <c r="V642" t="s">
        <v>3844</v>
      </c>
    </row>
    <row r="643" spans="1:23" hidden="1">
      <c r="A643">
        <v>11943</v>
      </c>
      <c r="B643" t="s">
        <v>1578</v>
      </c>
      <c r="D643" t="s">
        <v>182</v>
      </c>
      <c r="E643" t="s">
        <v>3857</v>
      </c>
      <c r="F643" t="s">
        <v>3858</v>
      </c>
      <c r="G643" t="s">
        <v>3824</v>
      </c>
      <c r="I643" t="b">
        <v>0</v>
      </c>
      <c r="J643">
        <v>46</v>
      </c>
      <c r="K643" t="s">
        <v>1581</v>
      </c>
      <c r="M643" t="s">
        <v>3859</v>
      </c>
      <c r="R643" t="s">
        <v>1603</v>
      </c>
      <c r="T643" t="s">
        <v>1816</v>
      </c>
      <c r="U643" t="s">
        <v>1584</v>
      </c>
      <c r="V643" t="s">
        <v>3844</v>
      </c>
    </row>
    <row r="644" spans="1:23" ht="246.6" hidden="1">
      <c r="A644">
        <v>12139</v>
      </c>
      <c r="B644" t="s">
        <v>1578</v>
      </c>
      <c r="D644" t="s">
        <v>182</v>
      </c>
      <c r="E644" t="s">
        <v>3860</v>
      </c>
      <c r="F644" s="9" t="s">
        <v>3861</v>
      </c>
      <c r="G644" t="s">
        <v>3829</v>
      </c>
      <c r="H644" t="s">
        <v>3565</v>
      </c>
      <c r="I644" t="b">
        <v>0</v>
      </c>
      <c r="J644">
        <v>10</v>
      </c>
      <c r="K644" t="s">
        <v>1631</v>
      </c>
      <c r="M644" t="s">
        <v>3862</v>
      </c>
      <c r="N644" t="s">
        <v>3863</v>
      </c>
      <c r="R644" t="s">
        <v>1769</v>
      </c>
      <c r="S644" t="s">
        <v>1592</v>
      </c>
      <c r="U644" t="s">
        <v>1671</v>
      </c>
      <c r="V644" t="s">
        <v>3864</v>
      </c>
    </row>
    <row r="645" spans="1:23">
      <c r="A645">
        <v>12292</v>
      </c>
      <c r="B645" t="s">
        <v>1594</v>
      </c>
      <c r="C645" t="s">
        <v>1594</v>
      </c>
      <c r="D645" t="s">
        <v>182</v>
      </c>
      <c r="E645" t="s">
        <v>3865</v>
      </c>
      <c r="F645" t="s">
        <v>3866</v>
      </c>
      <c r="I645" t="b">
        <v>0</v>
      </c>
      <c r="J645">
        <v>40</v>
      </c>
      <c r="K645" t="s">
        <v>1588</v>
      </c>
      <c r="M645" t="s">
        <v>3867</v>
      </c>
      <c r="R645" t="s">
        <v>1591</v>
      </c>
      <c r="S645" t="s">
        <v>1592</v>
      </c>
      <c r="U645" t="s">
        <v>1890</v>
      </c>
    </row>
    <row r="646" spans="1:23" ht="72.599999999999994" hidden="1">
      <c r="A646">
        <v>12294</v>
      </c>
      <c r="B646" t="s">
        <v>1578</v>
      </c>
      <c r="D646" t="s">
        <v>182</v>
      </c>
      <c r="E646" t="s">
        <v>3868</v>
      </c>
      <c r="F646" s="9" t="s">
        <v>3869</v>
      </c>
      <c r="I646" t="b">
        <v>0</v>
      </c>
      <c r="J646">
        <v>35</v>
      </c>
      <c r="K646" t="s">
        <v>1588</v>
      </c>
      <c r="M646" t="s">
        <v>3870</v>
      </c>
      <c r="R646" t="s">
        <v>1591</v>
      </c>
      <c r="S646" t="s">
        <v>1584</v>
      </c>
      <c r="U646" t="s">
        <v>1593</v>
      </c>
    </row>
    <row r="647" spans="1:23">
      <c r="A647">
        <v>12295</v>
      </c>
      <c r="B647" t="s">
        <v>1594</v>
      </c>
      <c r="C647" t="s">
        <v>1594</v>
      </c>
      <c r="D647" t="s">
        <v>182</v>
      </c>
      <c r="E647" t="s">
        <v>3871</v>
      </c>
      <c r="F647" t="s">
        <v>3872</v>
      </c>
      <c r="I647" t="b">
        <v>1</v>
      </c>
      <c r="J647">
        <v>32</v>
      </c>
      <c r="K647" t="s">
        <v>1588</v>
      </c>
      <c r="M647" t="s">
        <v>3873</v>
      </c>
      <c r="R647" t="s">
        <v>1591</v>
      </c>
      <c r="S647" t="s">
        <v>1592</v>
      </c>
      <c r="U647" t="s">
        <v>1881</v>
      </c>
    </row>
    <row r="648" spans="1:23">
      <c r="A648">
        <v>12296</v>
      </c>
      <c r="B648" t="s">
        <v>1594</v>
      </c>
      <c r="C648" t="s">
        <v>1594</v>
      </c>
      <c r="D648" t="s">
        <v>182</v>
      </c>
      <c r="E648" t="s">
        <v>3874</v>
      </c>
      <c r="F648" t="s">
        <v>3875</v>
      </c>
      <c r="I648" t="b">
        <v>0</v>
      </c>
      <c r="J648">
        <v>33</v>
      </c>
      <c r="K648" t="s">
        <v>1588</v>
      </c>
      <c r="M648" t="s">
        <v>3876</v>
      </c>
      <c r="R648" t="s">
        <v>1591</v>
      </c>
      <c r="S648" t="s">
        <v>1663</v>
      </c>
      <c r="U648" t="s">
        <v>1797</v>
      </c>
    </row>
    <row r="649" spans="1:23" hidden="1">
      <c r="A649">
        <v>12300</v>
      </c>
      <c r="B649" t="s">
        <v>1578</v>
      </c>
      <c r="D649" t="s">
        <v>182</v>
      </c>
      <c r="E649" t="s">
        <v>3877</v>
      </c>
      <c r="F649" t="s">
        <v>3878</v>
      </c>
      <c r="G649" t="s">
        <v>3879</v>
      </c>
      <c r="I649" t="b">
        <v>0</v>
      </c>
      <c r="J649">
        <v>42</v>
      </c>
      <c r="K649" t="s">
        <v>1581</v>
      </c>
      <c r="M649" t="s">
        <v>3880</v>
      </c>
      <c r="R649" t="s">
        <v>1769</v>
      </c>
      <c r="T649" t="s">
        <v>1816</v>
      </c>
      <c r="U649" t="s">
        <v>1584</v>
      </c>
      <c r="V649" t="s">
        <v>3881</v>
      </c>
    </row>
    <row r="650" spans="1:23" hidden="1">
      <c r="A650">
        <v>12393</v>
      </c>
      <c r="B650" t="s">
        <v>1578</v>
      </c>
      <c r="D650" t="s">
        <v>182</v>
      </c>
      <c r="E650" t="s">
        <v>3882</v>
      </c>
      <c r="F650" t="s">
        <v>3883</v>
      </c>
      <c r="G650" t="s">
        <v>3787</v>
      </c>
      <c r="I650" t="b">
        <v>0</v>
      </c>
      <c r="J650">
        <v>105</v>
      </c>
      <c r="K650" t="s">
        <v>1581</v>
      </c>
      <c r="M650" t="s">
        <v>3884</v>
      </c>
      <c r="R650" t="s">
        <v>1769</v>
      </c>
      <c r="T650" t="s">
        <v>1727</v>
      </c>
      <c r="U650" t="s">
        <v>1584</v>
      </c>
      <c r="V650" t="s">
        <v>3844</v>
      </c>
    </row>
    <row r="651" spans="1:23" s="9" customFormat="1" ht="13.5" customHeight="1">
      <c r="A651">
        <v>12395</v>
      </c>
      <c r="B651" t="s">
        <v>1594</v>
      </c>
      <c r="C651" t="s">
        <v>1578</v>
      </c>
      <c r="D651" t="s">
        <v>182</v>
      </c>
      <c r="E651" t="s">
        <v>3885</v>
      </c>
      <c r="F651" s="9" t="s">
        <v>3886</v>
      </c>
      <c r="G651"/>
      <c r="H651"/>
      <c r="I651" t="b">
        <v>0</v>
      </c>
      <c r="J651">
        <v>45</v>
      </c>
      <c r="K651" t="s">
        <v>1588</v>
      </c>
      <c r="L651"/>
      <c r="M651" t="s">
        <v>3887</v>
      </c>
      <c r="R651" s="9" t="s">
        <v>1591</v>
      </c>
      <c r="S651" s="9" t="s">
        <v>1584</v>
      </c>
      <c r="U651" s="9" t="s">
        <v>1593</v>
      </c>
      <c r="V651" s="24" t="s">
        <v>3888</v>
      </c>
      <c r="W651" s="24" t="s">
        <v>3889</v>
      </c>
    </row>
    <row r="652" spans="1:23" hidden="1">
      <c r="A652">
        <v>12468</v>
      </c>
      <c r="B652" t="s">
        <v>1578</v>
      </c>
      <c r="D652" t="s">
        <v>182</v>
      </c>
      <c r="E652" t="s">
        <v>2131</v>
      </c>
      <c r="F652" t="s">
        <v>2132</v>
      </c>
      <c r="G652" t="s">
        <v>2133</v>
      </c>
      <c r="I652" t="b">
        <v>0</v>
      </c>
      <c r="J652">
        <v>47</v>
      </c>
      <c r="K652" t="s">
        <v>1581</v>
      </c>
      <c r="M652" t="s">
        <v>3890</v>
      </c>
      <c r="R652" t="s">
        <v>1769</v>
      </c>
      <c r="T652" t="s">
        <v>1816</v>
      </c>
      <c r="U652" t="s">
        <v>1584</v>
      </c>
    </row>
    <row r="653" spans="1:23">
      <c r="A653">
        <v>12580</v>
      </c>
      <c r="B653" t="s">
        <v>1594</v>
      </c>
      <c r="C653" t="s">
        <v>1594</v>
      </c>
      <c r="D653" t="s">
        <v>182</v>
      </c>
      <c r="E653" t="s">
        <v>3891</v>
      </c>
      <c r="F653" t="s">
        <v>3892</v>
      </c>
      <c r="I653" t="b">
        <v>0</v>
      </c>
      <c r="J653">
        <v>20</v>
      </c>
      <c r="K653" t="s">
        <v>1588</v>
      </c>
      <c r="M653" t="s">
        <v>3893</v>
      </c>
      <c r="R653" t="s">
        <v>1591</v>
      </c>
      <c r="S653" t="s">
        <v>1592</v>
      </c>
      <c r="U653" t="s">
        <v>2770</v>
      </c>
    </row>
    <row r="654" spans="1:23" hidden="1">
      <c r="A654">
        <v>12581</v>
      </c>
      <c r="B654" t="s">
        <v>1578</v>
      </c>
      <c r="D654" t="s">
        <v>182</v>
      </c>
      <c r="E654" t="s">
        <v>3894</v>
      </c>
      <c r="F654" t="s">
        <v>3895</v>
      </c>
      <c r="I654" t="b">
        <v>0</v>
      </c>
      <c r="J654">
        <v>50</v>
      </c>
      <c r="K654" t="s">
        <v>1588</v>
      </c>
      <c r="M654" t="s">
        <v>3896</v>
      </c>
      <c r="R654" t="s">
        <v>1591</v>
      </c>
      <c r="S654" t="s">
        <v>1592</v>
      </c>
      <c r="U654" t="s">
        <v>1593</v>
      </c>
    </row>
    <row r="655" spans="1:23" hidden="1">
      <c r="A655">
        <v>12630</v>
      </c>
      <c r="B655" t="s">
        <v>1578</v>
      </c>
      <c r="D655" t="s">
        <v>182</v>
      </c>
      <c r="E655" t="s">
        <v>3897</v>
      </c>
      <c r="F655" t="s">
        <v>3898</v>
      </c>
      <c r="G655" t="s">
        <v>3565</v>
      </c>
      <c r="I655" t="b">
        <v>0</v>
      </c>
      <c r="J655">
        <v>5</v>
      </c>
      <c r="K655" t="s">
        <v>1631</v>
      </c>
      <c r="M655" t="s">
        <v>3899</v>
      </c>
      <c r="R655" t="s">
        <v>1591</v>
      </c>
      <c r="S655" t="s">
        <v>1592</v>
      </c>
      <c r="U655" t="s">
        <v>1593</v>
      </c>
      <c r="V655" t="s">
        <v>3900</v>
      </c>
    </row>
    <row r="656" spans="1:23">
      <c r="A656">
        <v>12631</v>
      </c>
      <c r="B656" t="s">
        <v>1594</v>
      </c>
      <c r="C656" t="s">
        <v>1594</v>
      </c>
      <c r="D656" t="s">
        <v>182</v>
      </c>
      <c r="E656" t="s">
        <v>3901</v>
      </c>
      <c r="F656" t="s">
        <v>3902</v>
      </c>
      <c r="I656" t="b">
        <v>0</v>
      </c>
      <c r="J656">
        <v>55</v>
      </c>
      <c r="K656" t="s">
        <v>1588</v>
      </c>
      <c r="M656" t="s">
        <v>3903</v>
      </c>
      <c r="R656" t="s">
        <v>1591</v>
      </c>
      <c r="S656" t="s">
        <v>1663</v>
      </c>
      <c r="U656" t="s">
        <v>1755</v>
      </c>
    </row>
    <row r="657" spans="1:22" ht="15.75" hidden="1" customHeight="1">
      <c r="A657">
        <v>12632</v>
      </c>
      <c r="B657" t="s">
        <v>1578</v>
      </c>
      <c r="C657" t="s">
        <v>1578</v>
      </c>
      <c r="D657" t="s">
        <v>182</v>
      </c>
      <c r="E657" t="s">
        <v>3904</v>
      </c>
      <c r="F657" s="9" t="s">
        <v>3905</v>
      </c>
      <c r="I657" t="b">
        <v>0</v>
      </c>
      <c r="J657">
        <v>60</v>
      </c>
      <c r="K657" t="s">
        <v>1588</v>
      </c>
      <c r="M657" t="s">
        <v>3906</v>
      </c>
      <c r="R657" t="s">
        <v>1591</v>
      </c>
      <c r="S657" t="s">
        <v>1592</v>
      </c>
      <c r="U657" t="s">
        <v>1881</v>
      </c>
    </row>
    <row r="658" spans="1:22" ht="17.25" customHeight="1">
      <c r="A658">
        <v>12633</v>
      </c>
      <c r="B658" t="s">
        <v>1594</v>
      </c>
      <c r="C658" t="s">
        <v>1594</v>
      </c>
      <c r="D658" t="s">
        <v>182</v>
      </c>
      <c r="E658" t="s">
        <v>3907</v>
      </c>
      <c r="F658" t="s">
        <v>3908</v>
      </c>
      <c r="I658" t="b">
        <v>0</v>
      </c>
      <c r="J658">
        <v>47</v>
      </c>
      <c r="K658" t="s">
        <v>1588</v>
      </c>
      <c r="M658" t="s">
        <v>3909</v>
      </c>
      <c r="R658" t="s">
        <v>1591</v>
      </c>
      <c r="S658" t="s">
        <v>1584</v>
      </c>
      <c r="U658" t="s">
        <v>1755</v>
      </c>
    </row>
    <row r="659" spans="1:22" hidden="1">
      <c r="A659">
        <v>12677</v>
      </c>
      <c r="B659" t="s">
        <v>1578</v>
      </c>
      <c r="D659" t="s">
        <v>182</v>
      </c>
      <c r="E659" t="s">
        <v>3910</v>
      </c>
      <c r="F659" t="s">
        <v>3911</v>
      </c>
      <c r="G659" t="s">
        <v>3850</v>
      </c>
      <c r="I659" t="b">
        <v>1</v>
      </c>
      <c r="J659">
        <v>72</v>
      </c>
      <c r="K659" t="s">
        <v>1581</v>
      </c>
      <c r="M659" t="s">
        <v>3912</v>
      </c>
      <c r="R659" t="s">
        <v>1591</v>
      </c>
      <c r="T659" t="s">
        <v>1584</v>
      </c>
      <c r="U659" t="s">
        <v>2639</v>
      </c>
      <c r="V659" t="s">
        <v>3831</v>
      </c>
    </row>
    <row r="660" spans="1:22" hidden="1">
      <c r="A660">
        <v>12684</v>
      </c>
      <c r="B660" t="s">
        <v>1578</v>
      </c>
      <c r="D660" t="s">
        <v>182</v>
      </c>
      <c r="E660" t="s">
        <v>3913</v>
      </c>
      <c r="F660" t="s">
        <v>3914</v>
      </c>
      <c r="G660" t="s">
        <v>3850</v>
      </c>
      <c r="I660" t="b">
        <v>1</v>
      </c>
      <c r="J660">
        <v>135</v>
      </c>
      <c r="K660" t="s">
        <v>1581</v>
      </c>
      <c r="M660" t="s">
        <v>3915</v>
      </c>
      <c r="R660" t="s">
        <v>1591</v>
      </c>
      <c r="T660" t="s">
        <v>1584</v>
      </c>
      <c r="U660" t="s">
        <v>1612</v>
      </c>
      <c r="V660" t="s">
        <v>3831</v>
      </c>
    </row>
    <row r="661" spans="1:22" hidden="1">
      <c r="A661">
        <v>12690</v>
      </c>
      <c r="B661" t="s">
        <v>1578</v>
      </c>
      <c r="D661" t="s">
        <v>182</v>
      </c>
      <c r="E661" t="s">
        <v>1617</v>
      </c>
      <c r="F661" t="s">
        <v>3916</v>
      </c>
      <c r="G661" t="s">
        <v>3917</v>
      </c>
      <c r="I661" t="b">
        <v>1</v>
      </c>
      <c r="J661">
        <v>55</v>
      </c>
      <c r="K661" t="s">
        <v>1581</v>
      </c>
      <c r="M661" t="s">
        <v>3918</v>
      </c>
      <c r="R661" t="s">
        <v>1591</v>
      </c>
      <c r="T661" t="s">
        <v>1621</v>
      </c>
      <c r="U661" t="s">
        <v>2639</v>
      </c>
      <c r="V661" t="s">
        <v>3831</v>
      </c>
    </row>
    <row r="662" spans="1:22" hidden="1">
      <c r="A662">
        <v>5376</v>
      </c>
      <c r="B662" t="s">
        <v>1578</v>
      </c>
      <c r="D662" t="s">
        <v>183</v>
      </c>
      <c r="E662" t="s">
        <v>3919</v>
      </c>
      <c r="F662" t="s">
        <v>3920</v>
      </c>
      <c r="I662" t="b">
        <v>0</v>
      </c>
      <c r="J662">
        <v>70</v>
      </c>
      <c r="K662" t="s">
        <v>1581</v>
      </c>
      <c r="R662" t="s">
        <v>1643</v>
      </c>
      <c r="T662" t="s">
        <v>1627</v>
      </c>
      <c r="U662" t="s">
        <v>1644</v>
      </c>
    </row>
    <row r="663" spans="1:22" hidden="1">
      <c r="A663">
        <v>5812</v>
      </c>
      <c r="B663" t="s">
        <v>1578</v>
      </c>
      <c r="D663" t="s">
        <v>183</v>
      </c>
      <c r="E663" t="s">
        <v>3921</v>
      </c>
      <c r="F663" t="s">
        <v>3922</v>
      </c>
      <c r="G663" t="s">
        <v>3923</v>
      </c>
      <c r="H663" t="s">
        <v>3924</v>
      </c>
      <c r="I663" t="b">
        <v>0</v>
      </c>
      <c r="J663">
        <v>15</v>
      </c>
      <c r="K663" t="s">
        <v>1631</v>
      </c>
      <c r="M663" t="s">
        <v>3925</v>
      </c>
      <c r="R663" t="s">
        <v>1678</v>
      </c>
      <c r="S663" t="s">
        <v>1592</v>
      </c>
      <c r="U663" t="s">
        <v>1593</v>
      </c>
      <c r="V663" t="s">
        <v>3926</v>
      </c>
    </row>
    <row r="664" spans="1:22" hidden="1">
      <c r="A664">
        <v>10075</v>
      </c>
      <c r="B664" t="s">
        <v>1578</v>
      </c>
      <c r="D664" t="s">
        <v>183</v>
      </c>
      <c r="E664" t="s">
        <v>3927</v>
      </c>
      <c r="F664" t="s">
        <v>3928</v>
      </c>
      <c r="I664" t="b">
        <v>0</v>
      </c>
      <c r="J664">
        <v>46</v>
      </c>
      <c r="K664" t="s">
        <v>1588</v>
      </c>
      <c r="R664" t="s">
        <v>1591</v>
      </c>
      <c r="S664" t="s">
        <v>1592</v>
      </c>
      <c r="U664" t="s">
        <v>1593</v>
      </c>
    </row>
    <row r="665" spans="1:22" hidden="1">
      <c r="A665">
        <v>11549</v>
      </c>
      <c r="B665" t="s">
        <v>1578</v>
      </c>
      <c r="D665" t="s">
        <v>183</v>
      </c>
      <c r="E665" t="s">
        <v>3929</v>
      </c>
      <c r="F665" t="s">
        <v>3930</v>
      </c>
      <c r="G665" t="s">
        <v>3931</v>
      </c>
      <c r="I665" t="b">
        <v>0</v>
      </c>
      <c r="J665">
        <v>75</v>
      </c>
      <c r="K665" t="s">
        <v>1581</v>
      </c>
      <c r="M665" t="s">
        <v>3932</v>
      </c>
      <c r="R665" t="s">
        <v>1603</v>
      </c>
      <c r="T665" t="s">
        <v>1992</v>
      </c>
      <c r="U665" t="s">
        <v>1593</v>
      </c>
      <c r="V665" t="s">
        <v>3933</v>
      </c>
    </row>
    <row r="666" spans="1:22" ht="15.75" hidden="1" customHeight="1">
      <c r="A666">
        <v>11880</v>
      </c>
      <c r="B666" t="s">
        <v>1578</v>
      </c>
      <c r="C666" t="s">
        <v>1578</v>
      </c>
      <c r="D666" t="s">
        <v>183</v>
      </c>
      <c r="E666" t="s">
        <v>3934</v>
      </c>
      <c r="F666" s="9" t="s">
        <v>3935</v>
      </c>
      <c r="I666" t="b">
        <v>0</v>
      </c>
      <c r="J666">
        <v>12</v>
      </c>
      <c r="K666" t="s">
        <v>1631</v>
      </c>
      <c r="M666" t="s">
        <v>3936</v>
      </c>
      <c r="R666" t="s">
        <v>1678</v>
      </c>
      <c r="S666" t="s">
        <v>1663</v>
      </c>
      <c r="U666" t="s">
        <v>1703</v>
      </c>
    </row>
    <row r="667" spans="1:22" hidden="1">
      <c r="A667">
        <v>11989</v>
      </c>
      <c r="B667" t="s">
        <v>1578</v>
      </c>
      <c r="C667" t="s">
        <v>1578</v>
      </c>
      <c r="D667" t="s">
        <v>183</v>
      </c>
      <c r="E667" t="s">
        <v>3937</v>
      </c>
      <c r="F667" t="s">
        <v>3938</v>
      </c>
      <c r="I667" t="b">
        <v>0</v>
      </c>
      <c r="J667">
        <v>8</v>
      </c>
      <c r="K667" t="s">
        <v>1631</v>
      </c>
      <c r="M667" t="s">
        <v>3939</v>
      </c>
      <c r="R667" t="s">
        <v>1965</v>
      </c>
      <c r="S667" t="s">
        <v>1663</v>
      </c>
      <c r="U667" t="s">
        <v>1622</v>
      </c>
    </row>
    <row r="668" spans="1:22" hidden="1">
      <c r="A668">
        <v>11990</v>
      </c>
      <c r="B668" t="s">
        <v>1578</v>
      </c>
      <c r="C668" t="s">
        <v>1578</v>
      </c>
      <c r="D668" t="s">
        <v>183</v>
      </c>
      <c r="E668" t="s">
        <v>776</v>
      </c>
      <c r="F668" t="s">
        <v>3940</v>
      </c>
      <c r="I668" t="b">
        <v>0</v>
      </c>
      <c r="J668">
        <v>10</v>
      </c>
      <c r="K668" t="s">
        <v>1631</v>
      </c>
      <c r="M668" t="s">
        <v>3941</v>
      </c>
      <c r="R668" t="s">
        <v>1591</v>
      </c>
      <c r="S668" t="s">
        <v>1592</v>
      </c>
      <c r="U668" t="s">
        <v>1622</v>
      </c>
    </row>
    <row r="669" spans="1:22" hidden="1">
      <c r="A669">
        <v>12054</v>
      </c>
      <c r="B669" t="s">
        <v>1578</v>
      </c>
      <c r="D669" t="s">
        <v>183</v>
      </c>
      <c r="E669" t="s">
        <v>1617</v>
      </c>
      <c r="F669" t="s">
        <v>3942</v>
      </c>
      <c r="I669" t="b">
        <v>0</v>
      </c>
      <c r="J669">
        <v>45</v>
      </c>
      <c r="K669" t="s">
        <v>1581</v>
      </c>
      <c r="M669" t="s">
        <v>3943</v>
      </c>
      <c r="R669" t="s">
        <v>1591</v>
      </c>
      <c r="T669" t="s">
        <v>1621</v>
      </c>
      <c r="U669" t="s">
        <v>1622</v>
      </c>
      <c r="V669" t="s">
        <v>3944</v>
      </c>
    </row>
    <row r="670" spans="1:22">
      <c r="B670" t="s">
        <v>1594</v>
      </c>
      <c r="C670" t="s">
        <v>1594</v>
      </c>
      <c r="D670" t="s">
        <v>183</v>
      </c>
      <c r="E670" t="s">
        <v>416</v>
      </c>
      <c r="F670" t="s">
        <v>3945</v>
      </c>
    </row>
    <row r="671" spans="1:22">
      <c r="A671">
        <v>12136</v>
      </c>
      <c r="B671" s="15" t="s">
        <v>1594</v>
      </c>
      <c r="C671" s="15" t="s">
        <v>1594</v>
      </c>
      <c r="D671" t="s">
        <v>183</v>
      </c>
      <c r="E671" t="s">
        <v>3946</v>
      </c>
      <c r="F671" t="s">
        <v>3947</v>
      </c>
      <c r="G671" t="s">
        <v>3948</v>
      </c>
      <c r="H671" t="s">
        <v>3924</v>
      </c>
      <c r="I671" t="b">
        <v>0</v>
      </c>
      <c r="J671">
        <v>18</v>
      </c>
      <c r="K671" t="s">
        <v>1631</v>
      </c>
      <c r="M671" t="s">
        <v>3949</v>
      </c>
      <c r="R671" t="s">
        <v>1815</v>
      </c>
      <c r="S671" t="s">
        <v>1663</v>
      </c>
      <c r="U671" t="s">
        <v>1797</v>
      </c>
      <c r="V671" t="s">
        <v>3926</v>
      </c>
    </row>
    <row r="672" spans="1:22" hidden="1">
      <c r="A672">
        <v>12146</v>
      </c>
      <c r="B672" t="s">
        <v>1578</v>
      </c>
      <c r="D672" t="s">
        <v>183</v>
      </c>
      <c r="E672" t="s">
        <v>3950</v>
      </c>
      <c r="F672" t="s">
        <v>3951</v>
      </c>
      <c r="G672" t="s">
        <v>3952</v>
      </c>
      <c r="I672" t="b">
        <v>0</v>
      </c>
      <c r="J672">
        <v>42</v>
      </c>
      <c r="K672" t="s">
        <v>1581</v>
      </c>
      <c r="M672" t="s">
        <v>3953</v>
      </c>
      <c r="R672" t="s">
        <v>1591</v>
      </c>
      <c r="T672" t="s">
        <v>1583</v>
      </c>
      <c r="U672" t="s">
        <v>1612</v>
      </c>
      <c r="V672" t="s">
        <v>3954</v>
      </c>
    </row>
    <row r="673" spans="1:22" hidden="1">
      <c r="A673">
        <v>12202</v>
      </c>
      <c r="B673" t="s">
        <v>1578</v>
      </c>
      <c r="D673" t="s">
        <v>183</v>
      </c>
      <c r="E673" t="s">
        <v>3955</v>
      </c>
      <c r="F673" t="s">
        <v>3956</v>
      </c>
      <c r="I673" t="b">
        <v>0</v>
      </c>
      <c r="J673">
        <v>48</v>
      </c>
      <c r="K673" t="s">
        <v>1588</v>
      </c>
      <c r="M673" t="s">
        <v>3957</v>
      </c>
      <c r="R673" t="s">
        <v>1591</v>
      </c>
      <c r="S673" t="s">
        <v>1840</v>
      </c>
      <c r="U673" t="s">
        <v>1593</v>
      </c>
    </row>
    <row r="674" spans="1:22" hidden="1">
      <c r="A674">
        <v>12450</v>
      </c>
      <c r="B674" t="s">
        <v>1578</v>
      </c>
      <c r="D674" t="s">
        <v>183</v>
      </c>
      <c r="E674" t="s">
        <v>2476</v>
      </c>
      <c r="F674" t="s">
        <v>2477</v>
      </c>
      <c r="I674" t="b">
        <v>0</v>
      </c>
      <c r="J674">
        <v>44</v>
      </c>
      <c r="K674" t="s">
        <v>1581</v>
      </c>
      <c r="R674" t="s">
        <v>1591</v>
      </c>
      <c r="T674" t="s">
        <v>2283</v>
      </c>
      <c r="U674" t="s">
        <v>2115</v>
      </c>
    </row>
    <row r="675" spans="1:22" hidden="1">
      <c r="A675">
        <v>12469</v>
      </c>
      <c r="B675" t="s">
        <v>1578</v>
      </c>
      <c r="D675" t="s">
        <v>183</v>
      </c>
      <c r="E675" t="s">
        <v>2131</v>
      </c>
      <c r="F675" t="s">
        <v>2132</v>
      </c>
      <c r="G675" t="s">
        <v>2133</v>
      </c>
      <c r="I675" t="b">
        <v>0</v>
      </c>
      <c r="J675">
        <v>43</v>
      </c>
      <c r="K675" t="s">
        <v>1581</v>
      </c>
      <c r="M675" t="s">
        <v>3958</v>
      </c>
      <c r="R675" t="s">
        <v>1769</v>
      </c>
      <c r="T675" t="s">
        <v>1816</v>
      </c>
      <c r="U675" t="s">
        <v>1584</v>
      </c>
    </row>
    <row r="676" spans="1:22" hidden="1">
      <c r="A676">
        <v>12491</v>
      </c>
      <c r="B676" t="s">
        <v>1578</v>
      </c>
      <c r="D676" t="s">
        <v>183</v>
      </c>
      <c r="E676" t="s">
        <v>3959</v>
      </c>
      <c r="F676" t="s">
        <v>3960</v>
      </c>
      <c r="I676" t="b">
        <v>0</v>
      </c>
      <c r="J676">
        <v>40</v>
      </c>
      <c r="K676" t="s">
        <v>1588</v>
      </c>
      <c r="M676" t="s">
        <v>3961</v>
      </c>
      <c r="R676" t="s">
        <v>1591</v>
      </c>
      <c r="S676" t="s">
        <v>1592</v>
      </c>
      <c r="U676" t="s">
        <v>1593</v>
      </c>
    </row>
    <row r="677" spans="1:22">
      <c r="B677" t="s">
        <v>1594</v>
      </c>
      <c r="C677" t="s">
        <v>1594</v>
      </c>
      <c r="D677" t="s">
        <v>183</v>
      </c>
      <c r="E677" t="s">
        <v>400</v>
      </c>
      <c r="F677" t="s">
        <v>3945</v>
      </c>
    </row>
    <row r="678" spans="1:22">
      <c r="A678">
        <v>12703</v>
      </c>
      <c r="B678" t="s">
        <v>1594</v>
      </c>
      <c r="C678" t="s">
        <v>1594</v>
      </c>
      <c r="D678" t="s">
        <v>183</v>
      </c>
      <c r="E678" t="s">
        <v>3962</v>
      </c>
      <c r="F678" t="s">
        <v>3963</v>
      </c>
      <c r="I678" t="b">
        <v>1</v>
      </c>
      <c r="J678">
        <v>47</v>
      </c>
      <c r="K678" t="s">
        <v>1588</v>
      </c>
      <c r="M678" t="s">
        <v>3964</v>
      </c>
      <c r="R678" t="s">
        <v>1591</v>
      </c>
      <c r="S678" t="s">
        <v>1592</v>
      </c>
      <c r="U678" t="s">
        <v>1598</v>
      </c>
    </row>
    <row r="679" spans="1:22" hidden="1">
      <c r="A679">
        <v>5970</v>
      </c>
      <c r="B679" t="s">
        <v>1578</v>
      </c>
      <c r="D679" t="s">
        <v>184</v>
      </c>
      <c r="E679" t="s">
        <v>3965</v>
      </c>
      <c r="F679" t="s">
        <v>3966</v>
      </c>
      <c r="G679" t="s">
        <v>3967</v>
      </c>
      <c r="H679" t="s">
        <v>3968</v>
      </c>
      <c r="I679" t="b">
        <v>0</v>
      </c>
      <c r="J679">
        <v>30</v>
      </c>
      <c r="K679" t="s">
        <v>1581</v>
      </c>
      <c r="O679" t="s">
        <v>3969</v>
      </c>
      <c r="R679" t="s">
        <v>1822</v>
      </c>
      <c r="T679" t="s">
        <v>1583</v>
      </c>
      <c r="U679" t="s">
        <v>1612</v>
      </c>
      <c r="V679" t="s">
        <v>3970</v>
      </c>
    </row>
    <row r="680" spans="1:22" ht="130.5" hidden="1">
      <c r="A680">
        <v>6105</v>
      </c>
      <c r="B680" t="s">
        <v>1578</v>
      </c>
      <c r="D680" t="s">
        <v>184</v>
      </c>
      <c r="E680" t="s">
        <v>3971</v>
      </c>
      <c r="F680" s="9" t="s">
        <v>3972</v>
      </c>
      <c r="G680" t="s">
        <v>3694</v>
      </c>
      <c r="I680" t="b">
        <v>0</v>
      </c>
      <c r="J680">
        <v>12</v>
      </c>
      <c r="K680" t="s">
        <v>1581</v>
      </c>
      <c r="R680" t="s">
        <v>2322</v>
      </c>
      <c r="T680" t="s">
        <v>1627</v>
      </c>
      <c r="U680" t="s">
        <v>1881</v>
      </c>
      <c r="V680" t="s">
        <v>3973</v>
      </c>
    </row>
    <row r="681" spans="1:22" hidden="1">
      <c r="A681">
        <v>10395</v>
      </c>
      <c r="B681" t="s">
        <v>1578</v>
      </c>
      <c r="D681" t="s">
        <v>184</v>
      </c>
      <c r="E681" t="s">
        <v>3974</v>
      </c>
      <c r="F681" t="s">
        <v>3975</v>
      </c>
      <c r="G681" t="s">
        <v>3976</v>
      </c>
      <c r="I681" t="b">
        <v>0</v>
      </c>
      <c r="J681">
        <v>36</v>
      </c>
      <c r="K681" t="s">
        <v>1581</v>
      </c>
      <c r="R681" t="s">
        <v>1750</v>
      </c>
      <c r="T681" t="s">
        <v>1584</v>
      </c>
      <c r="U681" t="s">
        <v>1584</v>
      </c>
      <c r="V681" t="s">
        <v>3973</v>
      </c>
    </row>
    <row r="682" spans="1:22" hidden="1">
      <c r="A682">
        <v>11086</v>
      </c>
      <c r="B682" t="s">
        <v>1578</v>
      </c>
      <c r="D682" t="s">
        <v>184</v>
      </c>
      <c r="E682" t="s">
        <v>1896</v>
      </c>
      <c r="F682" t="s">
        <v>3977</v>
      </c>
      <c r="G682" t="s">
        <v>1898</v>
      </c>
      <c r="H682" t="s">
        <v>1899</v>
      </c>
      <c r="I682" t="b">
        <v>0</v>
      </c>
      <c r="J682">
        <v>33</v>
      </c>
      <c r="K682" t="s">
        <v>1581</v>
      </c>
      <c r="M682" t="s">
        <v>3978</v>
      </c>
      <c r="R682" t="s">
        <v>1769</v>
      </c>
      <c r="T682" t="s">
        <v>1816</v>
      </c>
      <c r="U682" t="s">
        <v>1584</v>
      </c>
    </row>
    <row r="683" spans="1:22" hidden="1">
      <c r="A683">
        <v>11487</v>
      </c>
      <c r="B683" t="s">
        <v>1578</v>
      </c>
      <c r="D683" t="s">
        <v>184</v>
      </c>
      <c r="E683" t="s">
        <v>3979</v>
      </c>
      <c r="F683" t="s">
        <v>3980</v>
      </c>
      <c r="G683" t="s">
        <v>3981</v>
      </c>
      <c r="I683" t="b">
        <v>0</v>
      </c>
      <c r="J683">
        <v>17</v>
      </c>
      <c r="K683" t="s">
        <v>1581</v>
      </c>
      <c r="M683" t="s">
        <v>3982</v>
      </c>
      <c r="R683" t="s">
        <v>1659</v>
      </c>
      <c r="T683" t="s">
        <v>1648</v>
      </c>
      <c r="U683" t="s">
        <v>1881</v>
      </c>
      <c r="V683" t="s">
        <v>3973</v>
      </c>
    </row>
    <row r="684" spans="1:22" hidden="1">
      <c r="A684">
        <v>11523</v>
      </c>
      <c r="B684" t="s">
        <v>1578</v>
      </c>
      <c r="D684" t="s">
        <v>184</v>
      </c>
      <c r="E684" t="s">
        <v>3983</v>
      </c>
      <c r="F684" t="s">
        <v>3984</v>
      </c>
      <c r="G684" t="s">
        <v>3981</v>
      </c>
      <c r="I684" t="b">
        <v>0</v>
      </c>
      <c r="J684">
        <v>31</v>
      </c>
      <c r="K684" t="s">
        <v>1581</v>
      </c>
      <c r="M684" t="s">
        <v>3985</v>
      </c>
      <c r="R684" t="s">
        <v>3986</v>
      </c>
      <c r="T684" t="s">
        <v>2283</v>
      </c>
      <c r="U684" t="s">
        <v>1612</v>
      </c>
      <c r="V684" t="s">
        <v>3987</v>
      </c>
    </row>
    <row r="685" spans="1:22" hidden="1">
      <c r="A685">
        <v>11572</v>
      </c>
      <c r="B685" t="s">
        <v>1578</v>
      </c>
      <c r="D685" t="s">
        <v>184</v>
      </c>
      <c r="E685" t="s">
        <v>2263</v>
      </c>
      <c r="F685" t="s">
        <v>3988</v>
      </c>
      <c r="G685" t="s">
        <v>3989</v>
      </c>
      <c r="I685" t="b">
        <v>0</v>
      </c>
      <c r="J685">
        <v>7</v>
      </c>
      <c r="K685" t="s">
        <v>1631</v>
      </c>
      <c r="R685" t="s">
        <v>1603</v>
      </c>
      <c r="S685" t="s">
        <v>1670</v>
      </c>
      <c r="U685" t="s">
        <v>1671</v>
      </c>
      <c r="V685" t="s">
        <v>3990</v>
      </c>
    </row>
    <row r="686" spans="1:22" ht="12.75" customHeight="1">
      <c r="A686">
        <v>11745</v>
      </c>
      <c r="B686" t="s">
        <v>1594</v>
      </c>
      <c r="C686" t="s">
        <v>1594</v>
      </c>
      <c r="D686" s="9" t="s">
        <v>184</v>
      </c>
      <c r="E686" s="9" t="s">
        <v>3991</v>
      </c>
      <c r="F686" s="9" t="s">
        <v>3992</v>
      </c>
      <c r="I686" t="b">
        <v>0</v>
      </c>
      <c r="J686">
        <v>13</v>
      </c>
      <c r="K686" t="s">
        <v>1588</v>
      </c>
      <c r="M686" t="s">
        <v>3993</v>
      </c>
      <c r="R686" t="s">
        <v>1591</v>
      </c>
      <c r="S686" t="s">
        <v>2854</v>
      </c>
      <c r="U686" t="s">
        <v>1593</v>
      </c>
    </row>
    <row r="687" spans="1:22" s="9" customFormat="1" ht="14.25" customHeight="1">
      <c r="A687">
        <v>11774</v>
      </c>
      <c r="B687" s="9" t="s">
        <v>1594</v>
      </c>
      <c r="C687" s="9" t="s">
        <v>1594</v>
      </c>
      <c r="D687" s="9" t="s">
        <v>184</v>
      </c>
      <c r="E687" s="9" t="s">
        <v>3994</v>
      </c>
      <c r="F687" s="9" t="s">
        <v>3995</v>
      </c>
      <c r="G687" t="s">
        <v>3996</v>
      </c>
      <c r="H687"/>
      <c r="I687" t="b">
        <v>0</v>
      </c>
      <c r="J687">
        <v>3</v>
      </c>
      <c r="K687" s="9" t="s">
        <v>1631</v>
      </c>
      <c r="M687" s="9" t="s">
        <v>3997</v>
      </c>
      <c r="R687" s="9" t="s">
        <v>3998</v>
      </c>
      <c r="U687" s="9" t="s">
        <v>1755</v>
      </c>
      <c r="V687" s="9" t="s">
        <v>3999</v>
      </c>
    </row>
    <row r="688" spans="1:22" hidden="1">
      <c r="A688">
        <v>11867</v>
      </c>
      <c r="B688" t="s">
        <v>1578</v>
      </c>
      <c r="D688" t="s">
        <v>184</v>
      </c>
      <c r="E688" t="s">
        <v>4000</v>
      </c>
      <c r="F688" t="s">
        <v>4001</v>
      </c>
      <c r="G688" t="s">
        <v>4002</v>
      </c>
      <c r="I688" t="b">
        <v>0</v>
      </c>
      <c r="J688">
        <v>14</v>
      </c>
      <c r="K688" t="s">
        <v>1581</v>
      </c>
      <c r="M688" t="s">
        <v>4003</v>
      </c>
      <c r="R688" t="s">
        <v>1591</v>
      </c>
      <c r="T688" t="s">
        <v>1992</v>
      </c>
      <c r="U688" t="s">
        <v>1829</v>
      </c>
      <c r="V688" t="s">
        <v>4004</v>
      </c>
    </row>
    <row r="689" spans="1:22" hidden="1">
      <c r="A689">
        <v>12352</v>
      </c>
      <c r="B689" t="s">
        <v>1578</v>
      </c>
      <c r="D689" t="s">
        <v>184</v>
      </c>
      <c r="E689" t="s">
        <v>4005</v>
      </c>
      <c r="F689" t="s">
        <v>4006</v>
      </c>
      <c r="I689" t="b">
        <v>0</v>
      </c>
      <c r="J689">
        <v>15</v>
      </c>
      <c r="K689" t="s">
        <v>1631</v>
      </c>
      <c r="M689" t="s">
        <v>4007</v>
      </c>
      <c r="R689" t="s">
        <v>1591</v>
      </c>
      <c r="S689" t="s">
        <v>1663</v>
      </c>
      <c r="U689" t="s">
        <v>1797</v>
      </c>
    </row>
    <row r="690" spans="1:22" hidden="1">
      <c r="A690">
        <v>12451</v>
      </c>
      <c r="B690" t="s">
        <v>1578</v>
      </c>
      <c r="D690" t="s">
        <v>184</v>
      </c>
      <c r="E690" t="s">
        <v>2476</v>
      </c>
      <c r="F690" t="s">
        <v>2477</v>
      </c>
      <c r="I690" t="b">
        <v>0</v>
      </c>
      <c r="J690">
        <v>35</v>
      </c>
      <c r="K690" t="s">
        <v>1581</v>
      </c>
      <c r="R690" t="s">
        <v>1591</v>
      </c>
      <c r="T690" t="s">
        <v>2283</v>
      </c>
      <c r="U690" t="s">
        <v>2115</v>
      </c>
    </row>
    <row r="691" spans="1:22" hidden="1">
      <c r="A691">
        <v>12470</v>
      </c>
      <c r="B691" t="s">
        <v>1578</v>
      </c>
      <c r="D691" t="s">
        <v>184</v>
      </c>
      <c r="E691" t="s">
        <v>2131</v>
      </c>
      <c r="F691" t="s">
        <v>2132</v>
      </c>
      <c r="G691" t="s">
        <v>2133</v>
      </c>
      <c r="I691" t="b">
        <v>0</v>
      </c>
      <c r="J691">
        <v>34</v>
      </c>
      <c r="K691" t="s">
        <v>1581</v>
      </c>
      <c r="M691" t="s">
        <v>4008</v>
      </c>
      <c r="R691" t="s">
        <v>1769</v>
      </c>
      <c r="T691" t="s">
        <v>1816</v>
      </c>
      <c r="U691" t="s">
        <v>1584</v>
      </c>
    </row>
    <row r="692" spans="1:22">
      <c r="A692">
        <v>12537</v>
      </c>
      <c r="B692" t="s">
        <v>1594</v>
      </c>
      <c r="C692" t="s">
        <v>1594</v>
      </c>
      <c r="D692" t="s">
        <v>184</v>
      </c>
      <c r="E692" t="s">
        <v>4009</v>
      </c>
      <c r="F692" t="s">
        <v>4010</v>
      </c>
      <c r="I692" t="b">
        <v>0</v>
      </c>
      <c r="J692">
        <v>8</v>
      </c>
      <c r="K692" t="s">
        <v>1588</v>
      </c>
      <c r="M692" t="s">
        <v>4011</v>
      </c>
      <c r="R692" t="s">
        <v>1591</v>
      </c>
      <c r="S692" t="s">
        <v>1592</v>
      </c>
      <c r="U692" t="s">
        <v>4012</v>
      </c>
    </row>
    <row r="693" spans="1:22">
      <c r="A693">
        <v>12538</v>
      </c>
      <c r="B693" t="s">
        <v>1594</v>
      </c>
      <c r="C693" t="s">
        <v>1594</v>
      </c>
      <c r="D693" t="s">
        <v>184</v>
      </c>
      <c r="E693" t="s">
        <v>4013</v>
      </c>
      <c r="F693" t="s">
        <v>4014</v>
      </c>
      <c r="I693" t="b">
        <v>0</v>
      </c>
      <c r="J693">
        <v>6</v>
      </c>
      <c r="K693" t="s">
        <v>1588</v>
      </c>
      <c r="M693" t="s">
        <v>4015</v>
      </c>
      <c r="R693" t="s">
        <v>1591</v>
      </c>
      <c r="S693" t="s">
        <v>1584</v>
      </c>
      <c r="U693" t="s">
        <v>2147</v>
      </c>
    </row>
    <row r="694" spans="1:22">
      <c r="A694">
        <v>12539</v>
      </c>
      <c r="B694" t="s">
        <v>1594</v>
      </c>
      <c r="C694" t="s">
        <v>1594</v>
      </c>
      <c r="D694" t="s">
        <v>184</v>
      </c>
      <c r="E694" t="s">
        <v>4016</v>
      </c>
      <c r="F694" t="s">
        <v>4017</v>
      </c>
      <c r="I694" t="b">
        <v>0</v>
      </c>
      <c r="J694">
        <v>10</v>
      </c>
      <c r="K694" t="s">
        <v>1588</v>
      </c>
      <c r="M694" t="s">
        <v>4018</v>
      </c>
      <c r="R694" t="s">
        <v>1591</v>
      </c>
      <c r="S694" t="s">
        <v>1584</v>
      </c>
      <c r="U694" t="s">
        <v>1622</v>
      </c>
    </row>
    <row r="695" spans="1:22" hidden="1">
      <c r="A695">
        <v>12540</v>
      </c>
      <c r="B695" t="s">
        <v>1578</v>
      </c>
      <c r="D695" t="s">
        <v>184</v>
      </c>
      <c r="E695" t="s">
        <v>4019</v>
      </c>
      <c r="F695" t="s">
        <v>4020</v>
      </c>
      <c r="I695" t="b">
        <v>0</v>
      </c>
      <c r="J695">
        <v>11</v>
      </c>
      <c r="K695" t="s">
        <v>1581</v>
      </c>
      <c r="M695" t="s">
        <v>4021</v>
      </c>
      <c r="R695" t="s">
        <v>1603</v>
      </c>
      <c r="T695" t="s">
        <v>1583</v>
      </c>
      <c r="U695" t="s">
        <v>1612</v>
      </c>
    </row>
    <row r="696" spans="1:22" hidden="1">
      <c r="A696">
        <v>12641</v>
      </c>
      <c r="B696" t="s">
        <v>1578</v>
      </c>
      <c r="D696" t="s">
        <v>184</v>
      </c>
      <c r="E696" t="s">
        <v>1617</v>
      </c>
      <c r="F696" t="s">
        <v>4022</v>
      </c>
      <c r="I696" t="b">
        <v>0</v>
      </c>
      <c r="J696">
        <v>55</v>
      </c>
      <c r="K696" t="s">
        <v>1581</v>
      </c>
      <c r="M696" t="s">
        <v>4023</v>
      </c>
      <c r="R696" t="s">
        <v>1591</v>
      </c>
      <c r="T696" t="s">
        <v>1621</v>
      </c>
      <c r="U696" t="s">
        <v>2246</v>
      </c>
    </row>
    <row r="697" spans="1:22" hidden="1">
      <c r="A697">
        <v>12697</v>
      </c>
      <c r="B697" t="s">
        <v>1578</v>
      </c>
      <c r="D697" t="s">
        <v>184</v>
      </c>
      <c r="E697" t="s">
        <v>4024</v>
      </c>
      <c r="F697" t="s">
        <v>4025</v>
      </c>
      <c r="G697" t="s">
        <v>4026</v>
      </c>
      <c r="I697" t="b">
        <v>1</v>
      </c>
      <c r="J697">
        <v>7</v>
      </c>
      <c r="K697" t="s">
        <v>1581</v>
      </c>
      <c r="M697" t="s">
        <v>4027</v>
      </c>
      <c r="R697" t="s">
        <v>1591</v>
      </c>
      <c r="T697" t="s">
        <v>1584</v>
      </c>
      <c r="U697" t="s">
        <v>1612</v>
      </c>
      <c r="V697" t="s">
        <v>4028</v>
      </c>
    </row>
    <row r="698" spans="1:22" hidden="1">
      <c r="A698">
        <v>6458</v>
      </c>
      <c r="B698" t="s">
        <v>1578</v>
      </c>
      <c r="D698" t="s">
        <v>185</v>
      </c>
      <c r="E698" t="s">
        <v>4029</v>
      </c>
      <c r="F698" t="s">
        <v>4030</v>
      </c>
      <c r="G698" t="s">
        <v>4031</v>
      </c>
      <c r="I698" t="b">
        <v>0</v>
      </c>
      <c r="J698">
        <v>80</v>
      </c>
      <c r="K698" t="s">
        <v>1581</v>
      </c>
      <c r="R698" t="s">
        <v>4032</v>
      </c>
      <c r="T698" t="s">
        <v>1583</v>
      </c>
      <c r="U698" t="s">
        <v>1612</v>
      </c>
      <c r="V698" t="s">
        <v>4033</v>
      </c>
    </row>
    <row r="699" spans="1:22">
      <c r="A699">
        <v>11517</v>
      </c>
      <c r="B699" t="s">
        <v>1594</v>
      </c>
      <c r="C699" t="s">
        <v>1594</v>
      </c>
      <c r="D699" t="s">
        <v>185</v>
      </c>
      <c r="E699" t="s">
        <v>4034</v>
      </c>
      <c r="F699" t="s">
        <v>4035</v>
      </c>
      <c r="G699" t="s">
        <v>4036</v>
      </c>
      <c r="I699" t="b">
        <v>0</v>
      </c>
      <c r="J699">
        <v>57</v>
      </c>
      <c r="K699" t="s">
        <v>1631</v>
      </c>
      <c r="M699" t="s">
        <v>4037</v>
      </c>
      <c r="R699" t="s">
        <v>1815</v>
      </c>
      <c r="S699" t="s">
        <v>1923</v>
      </c>
      <c r="U699" t="s">
        <v>1636</v>
      </c>
      <c r="V699" t="s">
        <v>4033</v>
      </c>
    </row>
    <row r="700" spans="1:22">
      <c r="A700">
        <v>11518</v>
      </c>
      <c r="B700" t="s">
        <v>1594</v>
      </c>
      <c r="C700" t="s">
        <v>1594</v>
      </c>
      <c r="D700" t="s">
        <v>185</v>
      </c>
      <c r="E700" t="s">
        <v>4038</v>
      </c>
      <c r="F700" t="s">
        <v>4039</v>
      </c>
      <c r="G700" t="s">
        <v>4036</v>
      </c>
      <c r="I700" t="b">
        <v>0</v>
      </c>
      <c r="J700">
        <v>58</v>
      </c>
      <c r="K700" t="s">
        <v>1631</v>
      </c>
      <c r="M700" t="s">
        <v>4040</v>
      </c>
      <c r="R700" t="s">
        <v>1815</v>
      </c>
      <c r="S700" t="s">
        <v>1923</v>
      </c>
      <c r="U700" t="s">
        <v>1636</v>
      </c>
      <c r="V700" t="s">
        <v>4033</v>
      </c>
    </row>
    <row r="701" spans="1:22" hidden="1">
      <c r="A701">
        <v>11521</v>
      </c>
      <c r="B701" t="s">
        <v>1578</v>
      </c>
      <c r="D701" t="s">
        <v>185</v>
      </c>
      <c r="E701" t="s">
        <v>4041</v>
      </c>
      <c r="F701" t="s">
        <v>4042</v>
      </c>
      <c r="G701" t="s">
        <v>4043</v>
      </c>
      <c r="I701" t="b">
        <v>0</v>
      </c>
      <c r="J701">
        <v>62</v>
      </c>
      <c r="K701" t="s">
        <v>1581</v>
      </c>
      <c r="M701" t="s">
        <v>4044</v>
      </c>
      <c r="R701" t="s">
        <v>1591</v>
      </c>
      <c r="T701" t="s">
        <v>1648</v>
      </c>
      <c r="U701" t="s">
        <v>1584</v>
      </c>
      <c r="V701" t="s">
        <v>4045</v>
      </c>
    </row>
    <row r="702" spans="1:22" hidden="1">
      <c r="A702">
        <v>11844</v>
      </c>
      <c r="B702" t="s">
        <v>1578</v>
      </c>
      <c r="D702" t="s">
        <v>185</v>
      </c>
      <c r="E702" t="s">
        <v>4046</v>
      </c>
      <c r="F702" t="s">
        <v>4047</v>
      </c>
      <c r="G702" t="s">
        <v>2281</v>
      </c>
      <c r="I702" t="b">
        <v>0</v>
      </c>
      <c r="J702">
        <v>67</v>
      </c>
      <c r="K702" t="s">
        <v>1581</v>
      </c>
      <c r="M702" t="s">
        <v>4048</v>
      </c>
      <c r="R702" t="s">
        <v>3475</v>
      </c>
      <c r="T702" t="s">
        <v>1627</v>
      </c>
      <c r="U702" t="s">
        <v>1881</v>
      </c>
    </row>
    <row r="703" spans="1:22">
      <c r="A703">
        <v>12204</v>
      </c>
      <c r="B703" t="s">
        <v>1594</v>
      </c>
      <c r="C703" t="s">
        <v>1594</v>
      </c>
      <c r="D703" t="s">
        <v>185</v>
      </c>
      <c r="E703" t="s">
        <v>4049</v>
      </c>
      <c r="F703" t="s">
        <v>4050</v>
      </c>
      <c r="I703" t="b">
        <v>0</v>
      </c>
      <c r="J703">
        <v>37</v>
      </c>
      <c r="K703" t="s">
        <v>1631</v>
      </c>
      <c r="M703" t="s">
        <v>4051</v>
      </c>
      <c r="R703" t="s">
        <v>1643</v>
      </c>
      <c r="S703" t="s">
        <v>1663</v>
      </c>
      <c r="U703" t="s">
        <v>1636</v>
      </c>
    </row>
    <row r="704" spans="1:22" hidden="1">
      <c r="A704">
        <v>12611</v>
      </c>
      <c r="B704" t="s">
        <v>1578</v>
      </c>
      <c r="D704" t="s">
        <v>185</v>
      </c>
      <c r="E704" t="s">
        <v>4052</v>
      </c>
      <c r="F704" t="s">
        <v>4053</v>
      </c>
      <c r="I704" t="b">
        <v>0</v>
      </c>
      <c r="J704">
        <v>10</v>
      </c>
      <c r="K704" t="s">
        <v>1588</v>
      </c>
      <c r="M704" t="s">
        <v>4054</v>
      </c>
      <c r="R704" t="s">
        <v>1591</v>
      </c>
      <c r="S704" t="s">
        <v>1584</v>
      </c>
      <c r="U704" t="s">
        <v>1829</v>
      </c>
    </row>
    <row r="705" spans="1:22" hidden="1">
      <c r="A705">
        <v>12699</v>
      </c>
      <c r="B705" t="s">
        <v>1578</v>
      </c>
      <c r="D705" t="s">
        <v>185</v>
      </c>
      <c r="E705" t="s">
        <v>4055</v>
      </c>
      <c r="F705" t="s">
        <v>4056</v>
      </c>
      <c r="I705" t="b">
        <v>1</v>
      </c>
      <c r="J705">
        <v>15</v>
      </c>
      <c r="K705" t="s">
        <v>1588</v>
      </c>
      <c r="M705" t="s">
        <v>4057</v>
      </c>
      <c r="R705" t="s">
        <v>1591</v>
      </c>
      <c r="S705" t="s">
        <v>1592</v>
      </c>
      <c r="U705" t="s">
        <v>1593</v>
      </c>
    </row>
    <row r="706" spans="1:22">
      <c r="A706">
        <v>12400</v>
      </c>
      <c r="B706" t="s">
        <v>1594</v>
      </c>
      <c r="C706" t="s">
        <v>1594</v>
      </c>
      <c r="D706" t="s">
        <v>186</v>
      </c>
      <c r="E706" t="s">
        <v>4058</v>
      </c>
      <c r="F706" t="s">
        <v>4059</v>
      </c>
      <c r="I706" t="b">
        <v>0</v>
      </c>
      <c r="J706">
        <v>4</v>
      </c>
      <c r="K706" t="s">
        <v>1631</v>
      </c>
      <c r="R706" t="s">
        <v>1684</v>
      </c>
      <c r="S706" t="s">
        <v>1663</v>
      </c>
      <c r="U706" t="s">
        <v>1636</v>
      </c>
    </row>
    <row r="707" spans="1:22">
      <c r="A707">
        <v>12401</v>
      </c>
      <c r="B707" t="s">
        <v>1594</v>
      </c>
      <c r="C707" t="s">
        <v>1594</v>
      </c>
      <c r="D707" t="s">
        <v>186</v>
      </c>
      <c r="E707" t="s">
        <v>3845</v>
      </c>
      <c r="F707" t="s">
        <v>4060</v>
      </c>
      <c r="G707" t="s">
        <v>1656</v>
      </c>
      <c r="I707" t="b">
        <v>0</v>
      </c>
      <c r="J707">
        <v>30</v>
      </c>
      <c r="K707" t="s">
        <v>1581</v>
      </c>
      <c r="M707" t="s">
        <v>4061</v>
      </c>
      <c r="R707" t="s">
        <v>4062</v>
      </c>
      <c r="T707" t="s">
        <v>1816</v>
      </c>
      <c r="U707" t="s">
        <v>1584</v>
      </c>
      <c r="V707" t="s">
        <v>4063</v>
      </c>
    </row>
    <row r="708" spans="1:22" hidden="1">
      <c r="A708">
        <v>12550</v>
      </c>
      <c r="B708" t="s">
        <v>1578</v>
      </c>
      <c r="D708" t="s">
        <v>186</v>
      </c>
      <c r="E708" t="s">
        <v>1623</v>
      </c>
      <c r="F708" t="s">
        <v>4064</v>
      </c>
      <c r="G708" t="s">
        <v>4065</v>
      </c>
      <c r="I708" t="b">
        <v>0</v>
      </c>
      <c r="J708">
        <v>28</v>
      </c>
      <c r="K708" t="s">
        <v>1581</v>
      </c>
      <c r="M708" t="s">
        <v>4066</v>
      </c>
      <c r="R708" t="s">
        <v>1591</v>
      </c>
      <c r="T708" t="s">
        <v>1627</v>
      </c>
      <c r="U708" t="s">
        <v>1593</v>
      </c>
      <c r="V708" t="s">
        <v>4067</v>
      </c>
    </row>
    <row r="709" spans="1:22" hidden="1">
      <c r="A709">
        <v>6245</v>
      </c>
      <c r="B709" t="s">
        <v>1578</v>
      </c>
      <c r="D709" t="s">
        <v>187</v>
      </c>
      <c r="E709" t="s">
        <v>4068</v>
      </c>
      <c r="F709" t="s">
        <v>4069</v>
      </c>
      <c r="H709" t="s">
        <v>4070</v>
      </c>
      <c r="I709" t="b">
        <v>0</v>
      </c>
      <c r="J709">
        <v>50</v>
      </c>
      <c r="K709" t="s">
        <v>1581</v>
      </c>
      <c r="R709" t="s">
        <v>4071</v>
      </c>
      <c r="T709" t="s">
        <v>1583</v>
      </c>
      <c r="U709" t="s">
        <v>1612</v>
      </c>
      <c r="V709" t="s">
        <v>4072</v>
      </c>
    </row>
    <row r="710" spans="1:22" hidden="1">
      <c r="A710">
        <v>11787</v>
      </c>
      <c r="B710" t="s">
        <v>1578</v>
      </c>
      <c r="D710" t="s">
        <v>187</v>
      </c>
      <c r="E710" t="s">
        <v>1623</v>
      </c>
      <c r="F710" t="s">
        <v>4073</v>
      </c>
      <c r="G710" t="s">
        <v>4074</v>
      </c>
      <c r="I710" t="b">
        <v>0</v>
      </c>
      <c r="J710">
        <v>27</v>
      </c>
      <c r="K710" t="s">
        <v>1581</v>
      </c>
      <c r="M710" t="s">
        <v>4075</v>
      </c>
      <c r="R710" t="s">
        <v>1603</v>
      </c>
      <c r="T710" t="s">
        <v>1627</v>
      </c>
      <c r="U710" t="s">
        <v>1881</v>
      </c>
      <c r="V710" t="s">
        <v>4076</v>
      </c>
    </row>
    <row r="711" spans="1:22">
      <c r="A711">
        <v>12218</v>
      </c>
      <c r="B711" t="s">
        <v>1594</v>
      </c>
      <c r="C711" t="s">
        <v>1594</v>
      </c>
      <c r="D711" t="s">
        <v>187</v>
      </c>
      <c r="E711" t="s">
        <v>361</v>
      </c>
      <c r="F711" t="s">
        <v>4077</v>
      </c>
      <c r="I711" t="b">
        <v>0</v>
      </c>
      <c r="J711">
        <v>5</v>
      </c>
      <c r="K711" t="s">
        <v>1631</v>
      </c>
      <c r="M711" t="s">
        <v>4078</v>
      </c>
      <c r="R711" t="s">
        <v>4079</v>
      </c>
      <c r="S711" t="s">
        <v>1663</v>
      </c>
      <c r="U711" t="s">
        <v>1797</v>
      </c>
    </row>
    <row r="712" spans="1:22" hidden="1">
      <c r="A712">
        <v>12348</v>
      </c>
      <c r="B712" t="s">
        <v>1578</v>
      </c>
      <c r="D712" t="s">
        <v>187</v>
      </c>
      <c r="E712" t="s">
        <v>4080</v>
      </c>
      <c r="F712" t="s">
        <v>4081</v>
      </c>
      <c r="I712" t="b">
        <v>0</v>
      </c>
      <c r="J712">
        <v>20</v>
      </c>
      <c r="K712" t="s">
        <v>1588</v>
      </c>
      <c r="M712" t="s">
        <v>4082</v>
      </c>
      <c r="Q712" t="s">
        <v>1590</v>
      </c>
      <c r="R712" t="s">
        <v>1591</v>
      </c>
      <c r="S712" t="s">
        <v>1592</v>
      </c>
      <c r="U712" t="s">
        <v>1593</v>
      </c>
    </row>
    <row r="713" spans="1:22">
      <c r="A713">
        <v>12638</v>
      </c>
      <c r="B713" t="s">
        <v>1594</v>
      </c>
      <c r="C713" t="s">
        <v>1594</v>
      </c>
      <c r="D713" t="s">
        <v>187</v>
      </c>
      <c r="E713" t="s">
        <v>4083</v>
      </c>
      <c r="F713" t="s">
        <v>4084</v>
      </c>
      <c r="I713" t="b">
        <v>0</v>
      </c>
      <c r="J713">
        <v>17</v>
      </c>
      <c r="K713" t="s">
        <v>1588</v>
      </c>
      <c r="M713" t="s">
        <v>4085</v>
      </c>
      <c r="R713" t="s">
        <v>1591</v>
      </c>
      <c r="S713" t="s">
        <v>1584</v>
      </c>
      <c r="U713" t="s">
        <v>1598</v>
      </c>
    </row>
    <row r="714" spans="1:22">
      <c r="A714">
        <v>5309</v>
      </c>
      <c r="B714" t="s">
        <v>1594</v>
      </c>
      <c r="C714" t="s">
        <v>1594</v>
      </c>
      <c r="D714" t="s">
        <v>188</v>
      </c>
      <c r="E714" t="s">
        <v>4086</v>
      </c>
      <c r="F714" t="s">
        <v>4087</v>
      </c>
      <c r="I714" t="b">
        <v>0</v>
      </c>
      <c r="J714">
        <v>25</v>
      </c>
      <c r="K714" t="s">
        <v>1631</v>
      </c>
      <c r="M714" t="s">
        <v>4088</v>
      </c>
      <c r="R714" t="s">
        <v>3245</v>
      </c>
      <c r="S714" t="s">
        <v>1663</v>
      </c>
      <c r="U714" t="s">
        <v>1890</v>
      </c>
      <c r="V714" t="s">
        <v>4089</v>
      </c>
    </row>
    <row r="715" spans="1:22">
      <c r="A715">
        <v>6583</v>
      </c>
      <c r="B715" t="s">
        <v>1594</v>
      </c>
      <c r="C715" t="s">
        <v>1594</v>
      </c>
      <c r="D715" t="s">
        <v>188</v>
      </c>
      <c r="E715" t="s">
        <v>4090</v>
      </c>
      <c r="F715" t="s">
        <v>4091</v>
      </c>
      <c r="G715" t="s">
        <v>4092</v>
      </c>
      <c r="H715" t="s">
        <v>4093</v>
      </c>
      <c r="I715" t="b">
        <v>0</v>
      </c>
      <c r="J715">
        <v>30</v>
      </c>
      <c r="K715" t="s">
        <v>1631</v>
      </c>
      <c r="M715" t="s">
        <v>4094</v>
      </c>
      <c r="R715" t="s">
        <v>2034</v>
      </c>
      <c r="S715" t="s">
        <v>1663</v>
      </c>
      <c r="U715" t="s">
        <v>1755</v>
      </c>
      <c r="V715" t="s">
        <v>4095</v>
      </c>
    </row>
    <row r="716" spans="1:22" hidden="1">
      <c r="A716">
        <v>6585</v>
      </c>
      <c r="B716" t="s">
        <v>1578</v>
      </c>
      <c r="D716" t="s">
        <v>188</v>
      </c>
      <c r="E716" t="s">
        <v>4096</v>
      </c>
      <c r="F716" t="s">
        <v>4097</v>
      </c>
      <c r="G716" t="s">
        <v>4092</v>
      </c>
      <c r="I716" t="b">
        <v>0</v>
      </c>
      <c r="J716">
        <v>90</v>
      </c>
      <c r="K716" t="s">
        <v>1581</v>
      </c>
      <c r="R716" t="s">
        <v>4098</v>
      </c>
      <c r="T716" t="s">
        <v>1583</v>
      </c>
      <c r="U716" t="s">
        <v>1612</v>
      </c>
      <c r="V716" t="s">
        <v>4089</v>
      </c>
    </row>
    <row r="717" spans="1:22" hidden="1">
      <c r="A717">
        <v>9296</v>
      </c>
      <c r="B717" t="s">
        <v>1578</v>
      </c>
      <c r="D717" t="s">
        <v>188</v>
      </c>
      <c r="E717" t="s">
        <v>4099</v>
      </c>
      <c r="F717" t="s">
        <v>4100</v>
      </c>
      <c r="G717" t="s">
        <v>4101</v>
      </c>
      <c r="I717" t="b">
        <v>0</v>
      </c>
      <c r="J717">
        <v>70</v>
      </c>
      <c r="K717" t="s">
        <v>1588</v>
      </c>
      <c r="R717" t="s">
        <v>1591</v>
      </c>
      <c r="S717" t="s">
        <v>1592</v>
      </c>
      <c r="U717" t="s">
        <v>1593</v>
      </c>
    </row>
    <row r="718" spans="1:22">
      <c r="A718">
        <v>11499</v>
      </c>
      <c r="B718" s="15" t="s">
        <v>1594</v>
      </c>
      <c r="C718" s="15" t="s">
        <v>1594</v>
      </c>
      <c r="D718" t="s">
        <v>188</v>
      </c>
      <c r="E718" t="s">
        <v>1009</v>
      </c>
      <c r="F718" t="s">
        <v>4102</v>
      </c>
      <c r="H718" t="s">
        <v>4093</v>
      </c>
      <c r="I718" t="b">
        <v>0</v>
      </c>
      <c r="J718">
        <v>53</v>
      </c>
      <c r="K718" t="s">
        <v>1631</v>
      </c>
      <c r="M718" t="s">
        <v>4103</v>
      </c>
      <c r="R718" t="s">
        <v>4104</v>
      </c>
      <c r="S718" t="s">
        <v>1663</v>
      </c>
      <c r="U718" t="s">
        <v>1636</v>
      </c>
      <c r="V718" t="s">
        <v>4105</v>
      </c>
    </row>
    <row r="719" spans="1:22" hidden="1">
      <c r="A719">
        <v>11646</v>
      </c>
      <c r="B719" t="s">
        <v>1578</v>
      </c>
      <c r="D719" t="s">
        <v>188</v>
      </c>
      <c r="E719" t="s">
        <v>4106</v>
      </c>
      <c r="F719" t="s">
        <v>4107</v>
      </c>
      <c r="G719" t="s">
        <v>4108</v>
      </c>
      <c r="I719" t="b">
        <v>0</v>
      </c>
      <c r="J719">
        <v>87</v>
      </c>
      <c r="K719" t="s">
        <v>1581</v>
      </c>
      <c r="M719" t="s">
        <v>4109</v>
      </c>
      <c r="R719" t="s">
        <v>1839</v>
      </c>
      <c r="T719" t="s">
        <v>1648</v>
      </c>
      <c r="U719" t="s">
        <v>1584</v>
      </c>
      <c r="V719" t="s">
        <v>4110</v>
      </c>
    </row>
    <row r="720" spans="1:22" hidden="1">
      <c r="A720">
        <v>11820</v>
      </c>
      <c r="B720" s="15" t="s">
        <v>1578</v>
      </c>
      <c r="C720" s="15" t="s">
        <v>4111</v>
      </c>
      <c r="D720" t="s">
        <v>188</v>
      </c>
      <c r="E720" t="s">
        <v>4112</v>
      </c>
      <c r="F720" t="s">
        <v>4113</v>
      </c>
      <c r="G720" t="s">
        <v>4093</v>
      </c>
      <c r="I720" t="b">
        <v>0</v>
      </c>
      <c r="J720">
        <v>86</v>
      </c>
      <c r="K720" t="s">
        <v>1581</v>
      </c>
      <c r="M720" t="s">
        <v>4114</v>
      </c>
      <c r="R720" t="s">
        <v>1678</v>
      </c>
      <c r="T720" t="s">
        <v>1584</v>
      </c>
      <c r="U720" t="s">
        <v>1636</v>
      </c>
      <c r="V720" t="s">
        <v>4115</v>
      </c>
    </row>
    <row r="721" spans="1:22" hidden="1">
      <c r="A721">
        <v>11847</v>
      </c>
      <c r="B721" t="s">
        <v>1578</v>
      </c>
      <c r="D721" t="s">
        <v>188</v>
      </c>
      <c r="E721" t="s">
        <v>4116</v>
      </c>
      <c r="F721" t="s">
        <v>4117</v>
      </c>
      <c r="G721" t="s">
        <v>4093</v>
      </c>
      <c r="I721" t="b">
        <v>0</v>
      </c>
      <c r="J721">
        <v>10</v>
      </c>
      <c r="K721" t="s">
        <v>1631</v>
      </c>
      <c r="M721" t="s">
        <v>4118</v>
      </c>
      <c r="R721" t="s">
        <v>1678</v>
      </c>
      <c r="S721" t="s">
        <v>1592</v>
      </c>
      <c r="U721" t="s">
        <v>1593</v>
      </c>
      <c r="V721" t="s">
        <v>4119</v>
      </c>
    </row>
    <row r="722" spans="1:22" hidden="1">
      <c r="A722">
        <v>12030</v>
      </c>
      <c r="B722" t="s">
        <v>1578</v>
      </c>
      <c r="D722" t="s">
        <v>188</v>
      </c>
      <c r="E722" t="s">
        <v>1617</v>
      </c>
      <c r="F722" t="s">
        <v>4120</v>
      </c>
      <c r="I722" t="b">
        <v>1</v>
      </c>
      <c r="J722">
        <v>97</v>
      </c>
      <c r="K722" t="s">
        <v>1581</v>
      </c>
      <c r="M722" t="s">
        <v>4121</v>
      </c>
      <c r="R722" t="s">
        <v>1591</v>
      </c>
      <c r="T722" t="s">
        <v>1621</v>
      </c>
      <c r="U722" t="s">
        <v>1622</v>
      </c>
      <c r="V722" t="s">
        <v>4122</v>
      </c>
    </row>
    <row r="723" spans="1:22">
      <c r="A723">
        <v>12073</v>
      </c>
      <c r="B723" t="s">
        <v>1594</v>
      </c>
      <c r="C723" t="s">
        <v>1594</v>
      </c>
      <c r="D723" t="s">
        <v>188</v>
      </c>
      <c r="E723" t="s">
        <v>4123</v>
      </c>
      <c r="F723" t="s">
        <v>4124</v>
      </c>
      <c r="I723" t="b">
        <v>0</v>
      </c>
      <c r="J723">
        <v>72</v>
      </c>
      <c r="K723" t="s">
        <v>1588</v>
      </c>
      <c r="M723" t="s">
        <v>4125</v>
      </c>
      <c r="R723" t="s">
        <v>1591</v>
      </c>
      <c r="S723" t="s">
        <v>1592</v>
      </c>
      <c r="U723" t="s">
        <v>1622</v>
      </c>
    </row>
    <row r="724" spans="1:22" hidden="1">
      <c r="A724">
        <v>12074</v>
      </c>
      <c r="B724" t="s">
        <v>1578</v>
      </c>
      <c r="D724" t="s">
        <v>188</v>
      </c>
      <c r="E724" t="s">
        <v>4126</v>
      </c>
      <c r="F724" t="s">
        <v>4127</v>
      </c>
      <c r="I724" t="b">
        <v>0</v>
      </c>
      <c r="J724">
        <v>74</v>
      </c>
      <c r="K724" t="s">
        <v>1588</v>
      </c>
      <c r="M724" t="s">
        <v>4128</v>
      </c>
      <c r="R724" t="s">
        <v>1591</v>
      </c>
      <c r="S724" t="s">
        <v>1592</v>
      </c>
      <c r="U724" t="s">
        <v>1622</v>
      </c>
    </row>
    <row r="725" spans="1:22">
      <c r="A725">
        <v>12075</v>
      </c>
      <c r="B725" t="s">
        <v>1594</v>
      </c>
      <c r="C725" t="s">
        <v>4129</v>
      </c>
      <c r="D725" t="s">
        <v>188</v>
      </c>
      <c r="E725" t="s">
        <v>4130</v>
      </c>
      <c r="F725" t="s">
        <v>4131</v>
      </c>
      <c r="I725" t="b">
        <v>0</v>
      </c>
      <c r="J725">
        <v>76</v>
      </c>
      <c r="K725" t="s">
        <v>1588</v>
      </c>
      <c r="M725" t="s">
        <v>4132</v>
      </c>
      <c r="R725" t="s">
        <v>1591</v>
      </c>
      <c r="S725" t="s">
        <v>1584</v>
      </c>
      <c r="U725" t="s">
        <v>1584</v>
      </c>
    </row>
    <row r="726" spans="1:22">
      <c r="A726">
        <v>12262</v>
      </c>
      <c r="B726" t="s">
        <v>1594</v>
      </c>
      <c r="C726" t="s">
        <v>4133</v>
      </c>
      <c r="D726" t="s">
        <v>188</v>
      </c>
      <c r="E726" t="s">
        <v>452</v>
      </c>
      <c r="F726" t="s">
        <v>3219</v>
      </c>
      <c r="I726" t="b">
        <v>0</v>
      </c>
      <c r="J726">
        <v>66</v>
      </c>
      <c r="K726" t="s">
        <v>1588</v>
      </c>
      <c r="M726" t="s">
        <v>4134</v>
      </c>
      <c r="R726" t="s">
        <v>1603</v>
      </c>
      <c r="S726" t="s">
        <v>1584</v>
      </c>
      <c r="U726" t="s">
        <v>1890</v>
      </c>
    </row>
    <row r="727" spans="1:22">
      <c r="A727">
        <v>12271</v>
      </c>
      <c r="B727" t="s">
        <v>1594</v>
      </c>
      <c r="C727" t="s">
        <v>1594</v>
      </c>
      <c r="D727" t="s">
        <v>188</v>
      </c>
      <c r="E727" t="s">
        <v>4135</v>
      </c>
      <c r="F727" t="s">
        <v>4136</v>
      </c>
      <c r="I727" t="b">
        <v>0</v>
      </c>
      <c r="J727">
        <v>5</v>
      </c>
      <c r="K727" t="s">
        <v>1631</v>
      </c>
      <c r="M727" t="s">
        <v>4137</v>
      </c>
      <c r="R727" t="s">
        <v>1582</v>
      </c>
      <c r="S727" t="s">
        <v>1663</v>
      </c>
      <c r="U727" t="s">
        <v>1797</v>
      </c>
    </row>
    <row r="728" spans="1:22" hidden="1">
      <c r="A728">
        <v>12355</v>
      </c>
      <c r="B728" t="s">
        <v>1578</v>
      </c>
      <c r="D728" t="s">
        <v>188</v>
      </c>
      <c r="E728" t="s">
        <v>4138</v>
      </c>
      <c r="F728" t="s">
        <v>4139</v>
      </c>
      <c r="I728" t="b">
        <v>0</v>
      </c>
      <c r="J728">
        <v>85</v>
      </c>
      <c r="K728" t="s">
        <v>1588</v>
      </c>
      <c r="M728" t="s">
        <v>4140</v>
      </c>
      <c r="R728" t="s">
        <v>1591</v>
      </c>
      <c r="S728" t="s">
        <v>1592</v>
      </c>
      <c r="U728" t="s">
        <v>1593</v>
      </c>
    </row>
    <row r="729" spans="1:22" hidden="1">
      <c r="A729">
        <v>12405</v>
      </c>
      <c r="B729" t="s">
        <v>1578</v>
      </c>
      <c r="D729" t="s">
        <v>188</v>
      </c>
      <c r="E729" t="s">
        <v>2818</v>
      </c>
      <c r="F729" t="s">
        <v>4141</v>
      </c>
      <c r="I729" t="b">
        <v>0</v>
      </c>
      <c r="J729">
        <v>60</v>
      </c>
      <c r="K729" t="s">
        <v>1588</v>
      </c>
      <c r="M729" t="s">
        <v>4142</v>
      </c>
      <c r="R729" t="s">
        <v>1591</v>
      </c>
      <c r="S729" t="s">
        <v>1592</v>
      </c>
      <c r="U729" t="s">
        <v>1593</v>
      </c>
    </row>
    <row r="730" spans="1:22" hidden="1">
      <c r="A730">
        <v>12527</v>
      </c>
      <c r="B730" t="s">
        <v>1578</v>
      </c>
      <c r="D730" t="s">
        <v>188</v>
      </c>
      <c r="E730" t="s">
        <v>4143</v>
      </c>
      <c r="F730" t="s">
        <v>4144</v>
      </c>
      <c r="G730" t="s">
        <v>3042</v>
      </c>
      <c r="I730" t="b">
        <v>0</v>
      </c>
      <c r="J730">
        <v>130</v>
      </c>
      <c r="K730" t="s">
        <v>1581</v>
      </c>
      <c r="M730" t="s">
        <v>4145</v>
      </c>
      <c r="N730" t="s">
        <v>4146</v>
      </c>
      <c r="R730" t="s">
        <v>1839</v>
      </c>
      <c r="T730" t="s">
        <v>1584</v>
      </c>
      <c r="U730" t="s">
        <v>1612</v>
      </c>
      <c r="V730" t="s">
        <v>4147</v>
      </c>
    </row>
    <row r="731" spans="1:22" hidden="1">
      <c r="A731">
        <v>12612</v>
      </c>
      <c r="B731" t="s">
        <v>1578</v>
      </c>
      <c r="D731" t="s">
        <v>188</v>
      </c>
      <c r="E731" t="s">
        <v>4148</v>
      </c>
      <c r="F731" t="s">
        <v>4149</v>
      </c>
      <c r="I731" t="b">
        <v>0</v>
      </c>
      <c r="J731">
        <v>55</v>
      </c>
      <c r="K731" t="s">
        <v>1588</v>
      </c>
      <c r="M731" t="s">
        <v>4150</v>
      </c>
      <c r="R731" t="s">
        <v>1591</v>
      </c>
      <c r="S731" t="s">
        <v>1584</v>
      </c>
      <c r="U731" t="s">
        <v>1829</v>
      </c>
    </row>
    <row r="732" spans="1:22" hidden="1">
      <c r="A732">
        <v>12669</v>
      </c>
      <c r="B732" t="s">
        <v>1578</v>
      </c>
      <c r="D732" t="s">
        <v>188</v>
      </c>
      <c r="E732" t="s">
        <v>4151</v>
      </c>
      <c r="F732" t="s">
        <v>4152</v>
      </c>
      <c r="I732" t="b">
        <v>1</v>
      </c>
      <c r="J732">
        <v>60</v>
      </c>
      <c r="K732" t="s">
        <v>1631</v>
      </c>
      <c r="M732" t="s">
        <v>4153</v>
      </c>
      <c r="R732" t="s">
        <v>1678</v>
      </c>
      <c r="S732" t="s">
        <v>1663</v>
      </c>
      <c r="U732" t="s">
        <v>1612</v>
      </c>
      <c r="V732" t="s">
        <v>4154</v>
      </c>
    </row>
    <row r="733" spans="1:22">
      <c r="A733">
        <v>284</v>
      </c>
      <c r="B733" t="s">
        <v>1594</v>
      </c>
      <c r="C733" t="s">
        <v>4155</v>
      </c>
      <c r="D733" t="s">
        <v>4156</v>
      </c>
      <c r="E733" t="s">
        <v>4157</v>
      </c>
      <c r="F733" t="s">
        <v>4158</v>
      </c>
      <c r="G733" t="s">
        <v>4159</v>
      </c>
      <c r="I733" t="b">
        <v>0</v>
      </c>
      <c r="J733">
        <v>54</v>
      </c>
      <c r="K733" t="s">
        <v>4160</v>
      </c>
      <c r="L733" t="s">
        <v>4161</v>
      </c>
      <c r="R733" t="s">
        <v>4162</v>
      </c>
      <c r="S733" t="s">
        <v>1663</v>
      </c>
      <c r="U733" t="s">
        <v>1797</v>
      </c>
    </row>
    <row r="734" spans="1:22" hidden="1">
      <c r="A734">
        <v>288</v>
      </c>
      <c r="B734" t="s">
        <v>1578</v>
      </c>
      <c r="D734" t="s">
        <v>4156</v>
      </c>
      <c r="E734" t="s">
        <v>4163</v>
      </c>
      <c r="F734" t="s">
        <v>4164</v>
      </c>
      <c r="I734" t="b">
        <v>0</v>
      </c>
      <c r="J734">
        <v>21</v>
      </c>
      <c r="K734" t="s">
        <v>4160</v>
      </c>
      <c r="L734" t="s">
        <v>4165</v>
      </c>
      <c r="R734" t="s">
        <v>4166</v>
      </c>
      <c r="S734" t="s">
        <v>2002</v>
      </c>
      <c r="U734" t="s">
        <v>4167</v>
      </c>
    </row>
    <row r="735" spans="1:22" hidden="1">
      <c r="A735">
        <v>317</v>
      </c>
      <c r="B735" t="s">
        <v>1578</v>
      </c>
      <c r="D735" t="s">
        <v>4156</v>
      </c>
      <c r="E735" t="s">
        <v>4168</v>
      </c>
      <c r="F735" t="s">
        <v>4169</v>
      </c>
      <c r="I735" t="b">
        <v>0</v>
      </c>
      <c r="J735">
        <v>26</v>
      </c>
      <c r="K735" t="s">
        <v>4160</v>
      </c>
      <c r="L735" t="s">
        <v>4165</v>
      </c>
      <c r="R735" t="s">
        <v>4170</v>
      </c>
      <c r="S735" t="s">
        <v>1663</v>
      </c>
      <c r="U735" t="s">
        <v>1584</v>
      </c>
    </row>
    <row r="736" spans="1:22" hidden="1">
      <c r="A736">
        <v>324</v>
      </c>
      <c r="B736" t="s">
        <v>1578</v>
      </c>
      <c r="D736" t="s">
        <v>4156</v>
      </c>
      <c r="E736" t="s">
        <v>4171</v>
      </c>
      <c r="F736" t="s">
        <v>4172</v>
      </c>
      <c r="I736" t="b">
        <v>0</v>
      </c>
      <c r="J736">
        <v>34</v>
      </c>
      <c r="K736" t="s">
        <v>4160</v>
      </c>
      <c r="L736" t="s">
        <v>4173</v>
      </c>
      <c r="R736" t="s">
        <v>1789</v>
      </c>
      <c r="S736" t="s">
        <v>1663</v>
      </c>
      <c r="U736" t="s">
        <v>4174</v>
      </c>
    </row>
    <row r="737" spans="1:22" hidden="1">
      <c r="A737">
        <v>325</v>
      </c>
      <c r="B737" t="s">
        <v>1578</v>
      </c>
      <c r="D737" t="s">
        <v>4156</v>
      </c>
      <c r="E737" t="s">
        <v>4175</v>
      </c>
      <c r="F737" t="s">
        <v>4176</v>
      </c>
      <c r="I737" t="b">
        <v>0</v>
      </c>
      <c r="J737">
        <v>34</v>
      </c>
      <c r="K737" t="s">
        <v>4160</v>
      </c>
      <c r="L737" t="s">
        <v>4173</v>
      </c>
      <c r="R737" t="s">
        <v>1789</v>
      </c>
      <c r="S737" t="s">
        <v>2002</v>
      </c>
      <c r="U737" t="s">
        <v>1636</v>
      </c>
    </row>
    <row r="738" spans="1:22" hidden="1">
      <c r="A738">
        <v>344</v>
      </c>
      <c r="B738" t="s">
        <v>1578</v>
      </c>
      <c r="D738" t="s">
        <v>4156</v>
      </c>
      <c r="E738" t="s">
        <v>4177</v>
      </c>
      <c r="F738" t="s">
        <v>4178</v>
      </c>
      <c r="G738" t="s">
        <v>4179</v>
      </c>
      <c r="H738" t="s">
        <v>4180</v>
      </c>
      <c r="I738" t="b">
        <v>0</v>
      </c>
      <c r="J738">
        <v>61</v>
      </c>
      <c r="K738" t="s">
        <v>1581</v>
      </c>
      <c r="L738" t="s">
        <v>4181</v>
      </c>
      <c r="R738" t="s">
        <v>1643</v>
      </c>
      <c r="T738" t="s">
        <v>1583</v>
      </c>
      <c r="U738" t="s">
        <v>1612</v>
      </c>
    </row>
    <row r="739" spans="1:22" hidden="1">
      <c r="A739">
        <v>347</v>
      </c>
      <c r="B739" t="s">
        <v>1578</v>
      </c>
      <c r="D739" t="s">
        <v>4156</v>
      </c>
      <c r="E739" t="s">
        <v>4182</v>
      </c>
      <c r="F739" t="s">
        <v>4183</v>
      </c>
      <c r="G739" t="s">
        <v>4179</v>
      </c>
      <c r="H739" t="s">
        <v>4184</v>
      </c>
      <c r="I739" t="b">
        <v>0</v>
      </c>
      <c r="J739">
        <v>23</v>
      </c>
      <c r="K739" t="s">
        <v>1581</v>
      </c>
      <c r="L739" t="s">
        <v>4165</v>
      </c>
      <c r="M739" t="s">
        <v>4185</v>
      </c>
      <c r="R739" t="s">
        <v>4170</v>
      </c>
      <c r="T739" t="s">
        <v>1583</v>
      </c>
      <c r="U739" t="s">
        <v>1636</v>
      </c>
    </row>
    <row r="740" spans="1:22" hidden="1">
      <c r="A740">
        <v>357</v>
      </c>
      <c r="B740" t="s">
        <v>1578</v>
      </c>
      <c r="D740" t="s">
        <v>4156</v>
      </c>
      <c r="E740" t="s">
        <v>4186</v>
      </c>
      <c r="F740" t="s">
        <v>4187</v>
      </c>
      <c r="G740" t="s">
        <v>4179</v>
      </c>
      <c r="H740" t="s">
        <v>4188</v>
      </c>
      <c r="I740" t="b">
        <v>0</v>
      </c>
      <c r="J740">
        <v>22</v>
      </c>
      <c r="K740" t="s">
        <v>1581</v>
      </c>
      <c r="L740" t="s">
        <v>4165</v>
      </c>
      <c r="M740" t="s">
        <v>4189</v>
      </c>
      <c r="R740" t="s">
        <v>1822</v>
      </c>
      <c r="T740" t="s">
        <v>1583</v>
      </c>
      <c r="U740" t="s">
        <v>1612</v>
      </c>
      <c r="V740" t="s">
        <v>4190</v>
      </c>
    </row>
    <row r="741" spans="1:22" hidden="1">
      <c r="A741">
        <v>358</v>
      </c>
      <c r="B741" t="s">
        <v>1578</v>
      </c>
      <c r="D741" t="s">
        <v>4156</v>
      </c>
      <c r="E741" t="s">
        <v>4191</v>
      </c>
      <c r="F741" t="s">
        <v>4192</v>
      </c>
      <c r="G741" t="s">
        <v>4179</v>
      </c>
      <c r="H741" t="s">
        <v>4193</v>
      </c>
      <c r="I741" t="b">
        <v>0</v>
      </c>
      <c r="J741">
        <v>24</v>
      </c>
      <c r="K741" t="s">
        <v>1581</v>
      </c>
      <c r="L741" t="s">
        <v>4165</v>
      </c>
      <c r="R741" t="s">
        <v>1643</v>
      </c>
      <c r="T741" t="s">
        <v>1583</v>
      </c>
      <c r="U741" t="s">
        <v>1636</v>
      </c>
    </row>
    <row r="742" spans="1:22" hidden="1">
      <c r="A742">
        <v>383</v>
      </c>
      <c r="B742" t="s">
        <v>1578</v>
      </c>
      <c r="D742" t="s">
        <v>4156</v>
      </c>
      <c r="E742" t="s">
        <v>4194</v>
      </c>
      <c r="F742" t="s">
        <v>4195</v>
      </c>
      <c r="G742" t="s">
        <v>4159</v>
      </c>
      <c r="I742" t="b">
        <v>0</v>
      </c>
      <c r="J742">
        <v>56</v>
      </c>
      <c r="K742" t="s">
        <v>4160</v>
      </c>
      <c r="L742" t="s">
        <v>4161</v>
      </c>
      <c r="R742" t="s">
        <v>1684</v>
      </c>
      <c r="S742" t="s">
        <v>1663</v>
      </c>
      <c r="U742" t="s">
        <v>1598</v>
      </c>
    </row>
    <row r="743" spans="1:22" hidden="1">
      <c r="A743">
        <v>386</v>
      </c>
      <c r="B743" t="s">
        <v>1578</v>
      </c>
      <c r="D743" t="s">
        <v>4156</v>
      </c>
      <c r="E743" t="s">
        <v>1739</v>
      </c>
      <c r="F743" t="s">
        <v>4196</v>
      </c>
      <c r="G743" t="s">
        <v>4159</v>
      </c>
      <c r="H743" t="s">
        <v>4197</v>
      </c>
      <c r="I743" t="b">
        <v>0</v>
      </c>
      <c r="J743">
        <v>59</v>
      </c>
      <c r="K743" t="s">
        <v>1581</v>
      </c>
      <c r="L743" t="s">
        <v>4161</v>
      </c>
      <c r="M743" t="s">
        <v>4198</v>
      </c>
      <c r="R743" t="s">
        <v>4199</v>
      </c>
      <c r="T743" t="s">
        <v>1992</v>
      </c>
      <c r="U743" t="s">
        <v>1593</v>
      </c>
      <c r="V743" t="s">
        <v>4200</v>
      </c>
    </row>
    <row r="744" spans="1:22" hidden="1">
      <c r="A744">
        <v>388</v>
      </c>
      <c r="B744" t="s">
        <v>1578</v>
      </c>
      <c r="D744" t="s">
        <v>4156</v>
      </c>
      <c r="E744" t="s">
        <v>4201</v>
      </c>
      <c r="F744" t="s">
        <v>4202</v>
      </c>
      <c r="G744" t="s">
        <v>4203</v>
      </c>
      <c r="H744" t="s">
        <v>4204</v>
      </c>
      <c r="I744" t="b">
        <v>0</v>
      </c>
      <c r="J744">
        <v>37</v>
      </c>
      <c r="K744" t="s">
        <v>1581</v>
      </c>
      <c r="L744" t="s">
        <v>4173</v>
      </c>
      <c r="R744" t="s">
        <v>4205</v>
      </c>
      <c r="T744" t="s">
        <v>1816</v>
      </c>
      <c r="U744" t="s">
        <v>1649</v>
      </c>
      <c r="V744" t="s">
        <v>4206</v>
      </c>
    </row>
    <row r="745" spans="1:22" hidden="1">
      <c r="A745">
        <v>391</v>
      </c>
      <c r="B745" t="s">
        <v>1578</v>
      </c>
      <c r="D745" t="s">
        <v>4156</v>
      </c>
      <c r="E745" t="s">
        <v>3470</v>
      </c>
      <c r="F745" t="s">
        <v>4207</v>
      </c>
      <c r="G745" t="s">
        <v>4179</v>
      </c>
      <c r="I745" t="b">
        <v>0</v>
      </c>
      <c r="J745">
        <v>25</v>
      </c>
      <c r="K745" t="s">
        <v>1581</v>
      </c>
      <c r="L745" t="s">
        <v>4165</v>
      </c>
      <c r="R745" t="s">
        <v>1643</v>
      </c>
      <c r="T745" t="s">
        <v>2792</v>
      </c>
      <c r="U745" t="s">
        <v>3319</v>
      </c>
    </row>
    <row r="746" spans="1:22">
      <c r="A746">
        <v>392</v>
      </c>
      <c r="B746" t="s">
        <v>1594</v>
      </c>
      <c r="C746" t="s">
        <v>1594</v>
      </c>
      <c r="D746" t="s">
        <v>4156</v>
      </c>
      <c r="E746" t="s">
        <v>247</v>
      </c>
      <c r="F746" t="s">
        <v>4208</v>
      </c>
      <c r="G746" t="s">
        <v>4180</v>
      </c>
      <c r="I746" t="b">
        <v>0</v>
      </c>
      <c r="J746">
        <v>27</v>
      </c>
      <c r="K746" t="s">
        <v>4209</v>
      </c>
      <c r="L746" t="s">
        <v>4165</v>
      </c>
      <c r="M746" t="s">
        <v>4210</v>
      </c>
      <c r="R746" t="s">
        <v>1643</v>
      </c>
      <c r="S746" t="s">
        <v>1923</v>
      </c>
      <c r="U746" t="s">
        <v>1584</v>
      </c>
    </row>
    <row r="747" spans="1:22">
      <c r="A747">
        <v>409</v>
      </c>
      <c r="B747" t="s">
        <v>1594</v>
      </c>
      <c r="C747" t="s">
        <v>1594</v>
      </c>
      <c r="D747" t="s">
        <v>4156</v>
      </c>
      <c r="E747" t="s">
        <v>4211</v>
      </c>
      <c r="F747" t="s">
        <v>4212</v>
      </c>
      <c r="G747" t="s">
        <v>4213</v>
      </c>
      <c r="H747" t="s">
        <v>4214</v>
      </c>
      <c r="I747" t="b">
        <v>0</v>
      </c>
      <c r="J747">
        <v>18</v>
      </c>
      <c r="K747" t="s">
        <v>4209</v>
      </c>
      <c r="L747" t="s">
        <v>4215</v>
      </c>
      <c r="R747" t="s">
        <v>1591</v>
      </c>
      <c r="S747" t="s">
        <v>1679</v>
      </c>
      <c r="U747" t="s">
        <v>1881</v>
      </c>
      <c r="V747" t="s">
        <v>4216</v>
      </c>
    </row>
    <row r="748" spans="1:22" hidden="1">
      <c r="A748">
        <v>411</v>
      </c>
      <c r="B748" t="s">
        <v>1578</v>
      </c>
      <c r="D748" t="s">
        <v>4156</v>
      </c>
      <c r="E748" t="s">
        <v>4217</v>
      </c>
      <c r="F748" t="s">
        <v>4218</v>
      </c>
      <c r="G748" t="s">
        <v>4219</v>
      </c>
      <c r="H748" t="s">
        <v>4220</v>
      </c>
      <c r="I748" t="b">
        <v>0</v>
      </c>
      <c r="K748" t="s">
        <v>4209</v>
      </c>
      <c r="L748" t="s">
        <v>4165</v>
      </c>
      <c r="M748" t="s">
        <v>4221</v>
      </c>
      <c r="R748" t="s">
        <v>4222</v>
      </c>
      <c r="S748" t="s">
        <v>1923</v>
      </c>
      <c r="U748" t="s">
        <v>1771</v>
      </c>
    </row>
    <row r="749" spans="1:22" hidden="1">
      <c r="A749">
        <v>431</v>
      </c>
      <c r="B749" t="s">
        <v>1578</v>
      </c>
      <c r="D749" t="s">
        <v>4156</v>
      </c>
      <c r="E749" t="s">
        <v>4223</v>
      </c>
      <c r="F749" t="s">
        <v>4224</v>
      </c>
      <c r="G749" t="s">
        <v>4220</v>
      </c>
      <c r="I749" t="b">
        <v>0</v>
      </c>
      <c r="K749" t="s">
        <v>1581</v>
      </c>
      <c r="L749" t="s">
        <v>4225</v>
      </c>
      <c r="R749" t="s">
        <v>3475</v>
      </c>
      <c r="T749" t="s">
        <v>1583</v>
      </c>
      <c r="U749" t="s">
        <v>1612</v>
      </c>
    </row>
    <row r="750" spans="1:22" hidden="1">
      <c r="A750">
        <v>8060</v>
      </c>
      <c r="B750" t="s">
        <v>1578</v>
      </c>
      <c r="D750" t="s">
        <v>4156</v>
      </c>
      <c r="E750" t="s">
        <v>4226</v>
      </c>
      <c r="F750" t="s">
        <v>4227</v>
      </c>
      <c r="G750" t="s">
        <v>4228</v>
      </c>
      <c r="I750" t="b">
        <v>0</v>
      </c>
      <c r="J750">
        <v>37</v>
      </c>
      <c r="K750" t="s">
        <v>1581</v>
      </c>
      <c r="L750" t="s">
        <v>4229</v>
      </c>
      <c r="M750" t="s">
        <v>4230</v>
      </c>
      <c r="R750" t="s">
        <v>4231</v>
      </c>
      <c r="T750" t="s">
        <v>1648</v>
      </c>
      <c r="U750" t="s">
        <v>3722</v>
      </c>
      <c r="V750" t="s">
        <v>4232</v>
      </c>
    </row>
    <row r="751" spans="1:22" hidden="1">
      <c r="A751">
        <v>8082</v>
      </c>
      <c r="B751" t="s">
        <v>1578</v>
      </c>
      <c r="D751" t="s">
        <v>4156</v>
      </c>
      <c r="E751" t="s">
        <v>4233</v>
      </c>
      <c r="F751" t="s">
        <v>4234</v>
      </c>
      <c r="G751" t="s">
        <v>4235</v>
      </c>
      <c r="I751" t="b">
        <v>0</v>
      </c>
      <c r="J751">
        <v>21</v>
      </c>
      <c r="K751" t="s">
        <v>4209</v>
      </c>
      <c r="L751" t="s">
        <v>4165</v>
      </c>
      <c r="R751" t="s">
        <v>4236</v>
      </c>
      <c r="S751" t="s">
        <v>1663</v>
      </c>
      <c r="U751" t="s">
        <v>1584</v>
      </c>
    </row>
    <row r="752" spans="1:22" hidden="1">
      <c r="A752">
        <v>10394</v>
      </c>
      <c r="B752" t="s">
        <v>1578</v>
      </c>
      <c r="D752" t="s">
        <v>4156</v>
      </c>
      <c r="E752" t="s">
        <v>4237</v>
      </c>
      <c r="F752" t="s">
        <v>4238</v>
      </c>
      <c r="G752" t="s">
        <v>4239</v>
      </c>
      <c r="I752" t="b">
        <v>0</v>
      </c>
      <c r="J752">
        <v>38</v>
      </c>
      <c r="K752" t="s">
        <v>4209</v>
      </c>
      <c r="L752" t="s">
        <v>4161</v>
      </c>
      <c r="R752" t="s">
        <v>1769</v>
      </c>
      <c r="S752" t="s">
        <v>1663</v>
      </c>
      <c r="U752" t="s">
        <v>1755</v>
      </c>
    </row>
    <row r="753" spans="1:22">
      <c r="A753">
        <v>10513</v>
      </c>
      <c r="B753" t="s">
        <v>1594</v>
      </c>
      <c r="C753" t="s">
        <v>1594</v>
      </c>
      <c r="D753" t="s">
        <v>4156</v>
      </c>
      <c r="E753" t="s">
        <v>770</v>
      </c>
      <c r="F753" t="s">
        <v>4240</v>
      </c>
      <c r="G753" t="s">
        <v>4180</v>
      </c>
      <c r="H753" t="s">
        <v>4241</v>
      </c>
      <c r="I753" t="b">
        <v>0</v>
      </c>
      <c r="J753">
        <v>10</v>
      </c>
      <c r="K753" t="s">
        <v>4209</v>
      </c>
      <c r="L753" t="s">
        <v>4215</v>
      </c>
      <c r="M753" t="s">
        <v>4242</v>
      </c>
      <c r="N753" t="s">
        <v>1759</v>
      </c>
      <c r="R753" t="s">
        <v>1643</v>
      </c>
      <c r="S753" t="s">
        <v>1679</v>
      </c>
      <c r="U753" t="s">
        <v>1598</v>
      </c>
      <c r="V753" t="s">
        <v>4243</v>
      </c>
    </row>
    <row r="754" spans="1:22" ht="217.5" hidden="1">
      <c r="A754">
        <v>10612</v>
      </c>
      <c r="B754" t="s">
        <v>1578</v>
      </c>
      <c r="D754" t="s">
        <v>4156</v>
      </c>
      <c r="E754" t="s">
        <v>4244</v>
      </c>
      <c r="F754" s="9" t="s">
        <v>4245</v>
      </c>
      <c r="G754" t="s">
        <v>4213</v>
      </c>
      <c r="I754" t="b">
        <v>0</v>
      </c>
      <c r="J754">
        <v>100</v>
      </c>
      <c r="K754" t="s">
        <v>4209</v>
      </c>
      <c r="L754" t="s">
        <v>4215</v>
      </c>
      <c r="R754" t="s">
        <v>1643</v>
      </c>
      <c r="S754" t="s">
        <v>1923</v>
      </c>
      <c r="U754" t="s">
        <v>2391</v>
      </c>
      <c r="V754" t="s">
        <v>4206</v>
      </c>
    </row>
    <row r="755" spans="1:22" hidden="1">
      <c r="A755">
        <v>11382</v>
      </c>
      <c r="B755" t="s">
        <v>1578</v>
      </c>
      <c r="D755" t="s">
        <v>4156</v>
      </c>
      <c r="E755" t="s">
        <v>4246</v>
      </c>
      <c r="F755" t="s">
        <v>4247</v>
      </c>
      <c r="G755" t="s">
        <v>4214</v>
      </c>
      <c r="H755" t="s">
        <v>4241</v>
      </c>
      <c r="I755" t="b">
        <v>0</v>
      </c>
      <c r="K755" t="s">
        <v>4209</v>
      </c>
      <c r="L755" t="s">
        <v>4215</v>
      </c>
      <c r="M755" t="s">
        <v>4248</v>
      </c>
      <c r="N755" t="s">
        <v>2803</v>
      </c>
      <c r="R755" t="s">
        <v>1591</v>
      </c>
      <c r="S755" t="s">
        <v>1679</v>
      </c>
      <c r="U755" t="s">
        <v>1881</v>
      </c>
      <c r="V755" t="s">
        <v>4249</v>
      </c>
    </row>
    <row r="756" spans="1:22">
      <c r="A756">
        <v>11552</v>
      </c>
      <c r="B756" t="s">
        <v>1594</v>
      </c>
      <c r="C756" t="s">
        <v>1594</v>
      </c>
      <c r="D756" t="s">
        <v>4156</v>
      </c>
      <c r="E756" t="s">
        <v>4250</v>
      </c>
      <c r="F756" t="s">
        <v>4251</v>
      </c>
      <c r="G756" t="s">
        <v>4252</v>
      </c>
      <c r="H756" t="s">
        <v>4253</v>
      </c>
      <c r="I756" t="b">
        <v>0</v>
      </c>
      <c r="K756" t="s">
        <v>4209</v>
      </c>
      <c r="L756" t="s">
        <v>4161</v>
      </c>
      <c r="M756" t="s">
        <v>4254</v>
      </c>
      <c r="R756" t="s">
        <v>4255</v>
      </c>
      <c r="S756" t="s">
        <v>2002</v>
      </c>
      <c r="U756" t="s">
        <v>1797</v>
      </c>
      <c r="V756" t="s">
        <v>4256</v>
      </c>
    </row>
    <row r="757" spans="1:22" hidden="1">
      <c r="A757">
        <v>11674</v>
      </c>
      <c r="B757" t="s">
        <v>1578</v>
      </c>
      <c r="D757" t="s">
        <v>4156</v>
      </c>
      <c r="E757" t="s">
        <v>4257</v>
      </c>
      <c r="F757" t="s">
        <v>4258</v>
      </c>
      <c r="G757" t="s">
        <v>4197</v>
      </c>
      <c r="I757" t="b">
        <v>0</v>
      </c>
      <c r="K757" t="s">
        <v>1581</v>
      </c>
      <c r="L757" t="s">
        <v>4181</v>
      </c>
      <c r="M757" t="s">
        <v>4259</v>
      </c>
      <c r="R757" t="s">
        <v>1591</v>
      </c>
      <c r="T757" t="s">
        <v>1584</v>
      </c>
      <c r="U757" t="s">
        <v>1622</v>
      </c>
      <c r="V757" t="s">
        <v>4260</v>
      </c>
    </row>
    <row r="758" spans="1:22" hidden="1">
      <c r="A758">
        <v>11675</v>
      </c>
      <c r="B758" t="s">
        <v>1578</v>
      </c>
      <c r="D758" t="s">
        <v>4156</v>
      </c>
      <c r="E758" t="s">
        <v>4261</v>
      </c>
      <c r="F758" t="s">
        <v>4262</v>
      </c>
      <c r="G758" t="s">
        <v>4197</v>
      </c>
      <c r="I758" t="b">
        <v>0</v>
      </c>
      <c r="K758" t="s">
        <v>1581</v>
      </c>
      <c r="L758" t="s">
        <v>4161</v>
      </c>
      <c r="M758" t="s">
        <v>4263</v>
      </c>
      <c r="R758" t="s">
        <v>1678</v>
      </c>
      <c r="U758" t="s">
        <v>1622</v>
      </c>
      <c r="V758" t="s">
        <v>4260</v>
      </c>
    </row>
    <row r="759" spans="1:22" hidden="1">
      <c r="A759">
        <v>11682</v>
      </c>
      <c r="B759" t="s">
        <v>1578</v>
      </c>
      <c r="D759" t="s">
        <v>4156</v>
      </c>
      <c r="E759" t="s">
        <v>4264</v>
      </c>
      <c r="F759" t="s">
        <v>4265</v>
      </c>
      <c r="G759" t="s">
        <v>4197</v>
      </c>
      <c r="H759" t="s">
        <v>4266</v>
      </c>
      <c r="I759" t="b">
        <v>0</v>
      </c>
      <c r="K759" t="s">
        <v>4209</v>
      </c>
      <c r="L759" t="s">
        <v>4161</v>
      </c>
      <c r="M759" t="s">
        <v>4267</v>
      </c>
      <c r="R759" t="s">
        <v>1812</v>
      </c>
      <c r="S759" t="s">
        <v>1670</v>
      </c>
      <c r="U759" t="s">
        <v>1671</v>
      </c>
      <c r="V759" t="s">
        <v>4268</v>
      </c>
    </row>
    <row r="760" spans="1:22">
      <c r="A760">
        <v>12547</v>
      </c>
      <c r="B760" t="s">
        <v>1594</v>
      </c>
      <c r="C760" t="s">
        <v>1594</v>
      </c>
      <c r="D760" t="s">
        <v>4156</v>
      </c>
      <c r="E760" t="s">
        <v>4269</v>
      </c>
      <c r="F760" t="s">
        <v>4270</v>
      </c>
      <c r="I760" t="b">
        <v>0</v>
      </c>
      <c r="K760" t="s">
        <v>4209</v>
      </c>
      <c r="L760" t="s">
        <v>4161</v>
      </c>
      <c r="R760" t="s">
        <v>2925</v>
      </c>
      <c r="S760" t="s">
        <v>1663</v>
      </c>
      <c r="U760" t="s">
        <v>2115</v>
      </c>
    </row>
    <row r="761" spans="1:22">
      <c r="A761">
        <v>12620</v>
      </c>
      <c r="B761" t="s">
        <v>1594</v>
      </c>
      <c r="C761" t="s">
        <v>1594</v>
      </c>
      <c r="D761" t="s">
        <v>4156</v>
      </c>
      <c r="E761" t="s">
        <v>4271</v>
      </c>
      <c r="F761" t="s">
        <v>4272</v>
      </c>
      <c r="I761" t="b">
        <v>0</v>
      </c>
      <c r="K761" t="s">
        <v>4209</v>
      </c>
      <c r="L761" t="s">
        <v>4161</v>
      </c>
      <c r="M761" t="s">
        <v>4273</v>
      </c>
      <c r="R761" t="s">
        <v>1983</v>
      </c>
      <c r="S761" t="s">
        <v>1663</v>
      </c>
      <c r="U761" t="s">
        <v>1612</v>
      </c>
    </row>
    <row r="762" spans="1:22" hidden="1">
      <c r="A762">
        <v>9097</v>
      </c>
      <c r="B762" t="s">
        <v>1578</v>
      </c>
      <c r="D762" t="s">
        <v>189</v>
      </c>
      <c r="E762" t="s">
        <v>4274</v>
      </c>
      <c r="F762" t="s">
        <v>4275</v>
      </c>
      <c r="H762" t="s">
        <v>4276</v>
      </c>
      <c r="I762" t="b">
        <v>0</v>
      </c>
      <c r="J762">
        <v>20</v>
      </c>
      <c r="K762" t="s">
        <v>1631</v>
      </c>
      <c r="M762" t="s">
        <v>4277</v>
      </c>
      <c r="R762" t="s">
        <v>4278</v>
      </c>
      <c r="S762" t="s">
        <v>1699</v>
      </c>
      <c r="U762" t="s">
        <v>2645</v>
      </c>
      <c r="V762" t="s">
        <v>4279</v>
      </c>
    </row>
    <row r="763" spans="1:22" hidden="1">
      <c r="A763">
        <v>9833</v>
      </c>
      <c r="B763" t="s">
        <v>1578</v>
      </c>
      <c r="D763" t="s">
        <v>189</v>
      </c>
      <c r="E763" t="s">
        <v>4280</v>
      </c>
      <c r="F763" t="s">
        <v>4281</v>
      </c>
      <c r="H763" t="s">
        <v>4204</v>
      </c>
      <c r="I763" t="b">
        <v>0</v>
      </c>
      <c r="J763">
        <v>25</v>
      </c>
      <c r="K763" t="s">
        <v>1631</v>
      </c>
      <c r="N763" t="s">
        <v>4282</v>
      </c>
      <c r="R763" t="s">
        <v>1865</v>
      </c>
      <c r="S763" t="s">
        <v>1670</v>
      </c>
      <c r="U763" t="s">
        <v>1671</v>
      </c>
      <c r="V763" t="s">
        <v>4279</v>
      </c>
    </row>
    <row r="764" spans="1:22" hidden="1">
      <c r="A764">
        <v>9834</v>
      </c>
      <c r="B764" t="s">
        <v>1578</v>
      </c>
      <c r="D764" t="s">
        <v>189</v>
      </c>
      <c r="E764" t="s">
        <v>4283</v>
      </c>
      <c r="F764" t="s">
        <v>4284</v>
      </c>
      <c r="H764" t="s">
        <v>4276</v>
      </c>
      <c r="I764" t="b">
        <v>0</v>
      </c>
      <c r="J764">
        <v>55</v>
      </c>
      <c r="K764" t="s">
        <v>1581</v>
      </c>
      <c r="R764" t="s">
        <v>1678</v>
      </c>
      <c r="T764" t="s">
        <v>1648</v>
      </c>
      <c r="U764" t="s">
        <v>3195</v>
      </c>
      <c r="V764" t="s">
        <v>4279</v>
      </c>
    </row>
    <row r="765" spans="1:22" hidden="1">
      <c r="A765">
        <v>11401</v>
      </c>
      <c r="B765" t="s">
        <v>1578</v>
      </c>
      <c r="D765" t="s">
        <v>189</v>
      </c>
      <c r="E765" t="s">
        <v>4285</v>
      </c>
      <c r="F765" t="s">
        <v>4286</v>
      </c>
      <c r="G765" t="s">
        <v>4287</v>
      </c>
      <c r="I765" t="b">
        <v>0</v>
      </c>
      <c r="J765">
        <v>69</v>
      </c>
      <c r="K765" t="s">
        <v>1581</v>
      </c>
      <c r="R765" t="s">
        <v>1789</v>
      </c>
      <c r="T765" t="s">
        <v>1790</v>
      </c>
      <c r="U765" t="s">
        <v>1612</v>
      </c>
      <c r="V765" t="s">
        <v>4279</v>
      </c>
    </row>
    <row r="766" spans="1:22" hidden="1">
      <c r="A766">
        <v>11402</v>
      </c>
      <c r="B766" t="s">
        <v>1578</v>
      </c>
      <c r="D766" t="s">
        <v>189</v>
      </c>
      <c r="E766" t="s">
        <v>1617</v>
      </c>
      <c r="F766" t="s">
        <v>4288</v>
      </c>
      <c r="G766" t="s">
        <v>4289</v>
      </c>
      <c r="I766" t="b">
        <v>0</v>
      </c>
      <c r="J766">
        <v>67</v>
      </c>
      <c r="K766" t="s">
        <v>1581</v>
      </c>
      <c r="R766" t="s">
        <v>1591</v>
      </c>
      <c r="T766" t="s">
        <v>1621</v>
      </c>
      <c r="U766" t="s">
        <v>1622</v>
      </c>
      <c r="V766" t="s">
        <v>4279</v>
      </c>
    </row>
    <row r="767" spans="1:22">
      <c r="A767">
        <v>11624</v>
      </c>
      <c r="B767" t="s">
        <v>1594</v>
      </c>
      <c r="C767" t="s">
        <v>1594</v>
      </c>
      <c r="D767" t="s">
        <v>189</v>
      </c>
      <c r="E767" t="s">
        <v>551</v>
      </c>
      <c r="F767" t="s">
        <v>4290</v>
      </c>
      <c r="G767" t="s">
        <v>4291</v>
      </c>
      <c r="H767" t="s">
        <v>4292</v>
      </c>
      <c r="I767" t="b">
        <v>0</v>
      </c>
      <c r="J767">
        <v>5</v>
      </c>
      <c r="K767" t="s">
        <v>1631</v>
      </c>
      <c r="M767" t="s">
        <v>4293</v>
      </c>
      <c r="R767" t="s">
        <v>4294</v>
      </c>
      <c r="S767" t="s">
        <v>1679</v>
      </c>
      <c r="U767" t="s">
        <v>1881</v>
      </c>
      <c r="V767" t="s">
        <v>4295</v>
      </c>
    </row>
    <row r="768" spans="1:22" hidden="1">
      <c r="A768">
        <v>11688</v>
      </c>
      <c r="B768" t="s">
        <v>1578</v>
      </c>
      <c r="D768" t="s">
        <v>189</v>
      </c>
      <c r="E768" t="s">
        <v>4296</v>
      </c>
      <c r="F768" t="s">
        <v>4297</v>
      </c>
      <c r="G768" t="s">
        <v>4298</v>
      </c>
      <c r="I768" t="b">
        <v>0</v>
      </c>
      <c r="J768">
        <v>71</v>
      </c>
      <c r="K768" t="s">
        <v>1581</v>
      </c>
      <c r="M768" t="s">
        <v>4299</v>
      </c>
      <c r="R768" t="s">
        <v>1591</v>
      </c>
      <c r="T768" t="s">
        <v>1584</v>
      </c>
      <c r="U768" t="s">
        <v>1584</v>
      </c>
      <c r="V768" t="s">
        <v>4300</v>
      </c>
    </row>
    <row r="769" spans="1:22">
      <c r="A769">
        <v>11768</v>
      </c>
      <c r="B769" t="s">
        <v>1594</v>
      </c>
      <c r="C769" t="s">
        <v>1594</v>
      </c>
      <c r="D769" t="s">
        <v>189</v>
      </c>
      <c r="E769" t="s">
        <v>592</v>
      </c>
      <c r="F769" t="s">
        <v>4301</v>
      </c>
      <c r="G769" t="s">
        <v>4302</v>
      </c>
      <c r="H769" t="s">
        <v>4298</v>
      </c>
      <c r="I769" t="b">
        <v>0</v>
      </c>
      <c r="J769">
        <v>17</v>
      </c>
      <c r="K769" t="s">
        <v>1631</v>
      </c>
      <c r="R769" t="s">
        <v>2403</v>
      </c>
      <c r="S769" t="s">
        <v>1663</v>
      </c>
      <c r="U769" t="s">
        <v>1755</v>
      </c>
      <c r="V769" t="s">
        <v>4303</v>
      </c>
    </row>
    <row r="770" spans="1:22" hidden="1">
      <c r="A770">
        <v>11874</v>
      </c>
      <c r="B770" t="s">
        <v>1578</v>
      </c>
      <c r="D770" t="s">
        <v>189</v>
      </c>
      <c r="E770" t="s">
        <v>1712</v>
      </c>
      <c r="F770" t="s">
        <v>4304</v>
      </c>
      <c r="G770" t="s">
        <v>1714</v>
      </c>
      <c r="H770" t="s">
        <v>1715</v>
      </c>
      <c r="I770" t="b">
        <v>0</v>
      </c>
      <c r="J770">
        <v>29</v>
      </c>
      <c r="K770" t="s">
        <v>1581</v>
      </c>
      <c r="M770" t="s">
        <v>4305</v>
      </c>
      <c r="R770" t="s">
        <v>1591</v>
      </c>
      <c r="T770" t="s">
        <v>1717</v>
      </c>
      <c r="U770" t="s">
        <v>1718</v>
      </c>
    </row>
    <row r="771" spans="1:22">
      <c r="A771">
        <v>11925</v>
      </c>
      <c r="B771" t="s">
        <v>1594</v>
      </c>
      <c r="C771" t="s">
        <v>1594</v>
      </c>
      <c r="D771" t="s">
        <v>189</v>
      </c>
      <c r="E771" t="s">
        <v>4306</v>
      </c>
      <c r="F771" t="s">
        <v>4307</v>
      </c>
      <c r="I771" t="b">
        <v>0</v>
      </c>
      <c r="J771">
        <v>27</v>
      </c>
      <c r="K771" t="s">
        <v>1588</v>
      </c>
      <c r="M771" t="s">
        <v>4308</v>
      </c>
      <c r="R771" t="s">
        <v>1591</v>
      </c>
      <c r="S771" t="s">
        <v>2854</v>
      </c>
      <c r="U771" t="s">
        <v>1829</v>
      </c>
    </row>
    <row r="772" spans="1:22" hidden="1">
      <c r="A772">
        <v>12063</v>
      </c>
      <c r="B772" t="s">
        <v>1578</v>
      </c>
      <c r="D772" t="s">
        <v>189</v>
      </c>
      <c r="E772" t="s">
        <v>4309</v>
      </c>
      <c r="F772" t="s">
        <v>4310</v>
      </c>
      <c r="G772" t="s">
        <v>4311</v>
      </c>
      <c r="I772" t="b">
        <v>0</v>
      </c>
      <c r="J772">
        <v>20</v>
      </c>
      <c r="K772" t="s">
        <v>1581</v>
      </c>
      <c r="M772" t="s">
        <v>4312</v>
      </c>
      <c r="R772" t="s">
        <v>4313</v>
      </c>
      <c r="T772" t="s">
        <v>1627</v>
      </c>
      <c r="U772" t="s">
        <v>1881</v>
      </c>
      <c r="V772" t="s">
        <v>4314</v>
      </c>
    </row>
    <row r="773" spans="1:22">
      <c r="A773">
        <v>12190</v>
      </c>
      <c r="B773" t="s">
        <v>1594</v>
      </c>
      <c r="C773" t="s">
        <v>1594</v>
      </c>
      <c r="D773" t="s">
        <v>189</v>
      </c>
      <c r="E773" t="s">
        <v>4315</v>
      </c>
      <c r="F773" t="s">
        <v>4316</v>
      </c>
      <c r="G773" t="s">
        <v>3327</v>
      </c>
      <c r="I773" t="b">
        <v>0</v>
      </c>
      <c r="J773">
        <v>25</v>
      </c>
      <c r="K773" t="s">
        <v>1581</v>
      </c>
      <c r="M773" t="s">
        <v>4317</v>
      </c>
      <c r="R773" t="s">
        <v>1659</v>
      </c>
      <c r="T773" t="s">
        <v>1627</v>
      </c>
      <c r="U773" t="s">
        <v>1881</v>
      </c>
      <c r="V773" t="s">
        <v>4318</v>
      </c>
    </row>
    <row r="774" spans="1:22">
      <c r="A774">
        <v>12320</v>
      </c>
      <c r="B774" t="s">
        <v>1594</v>
      </c>
      <c r="C774" t="s">
        <v>1594</v>
      </c>
      <c r="D774" t="s">
        <v>189</v>
      </c>
      <c r="E774" t="s">
        <v>776</v>
      </c>
      <c r="F774" t="s">
        <v>4319</v>
      </c>
      <c r="I774" t="b">
        <v>0</v>
      </c>
      <c r="J774">
        <v>10</v>
      </c>
      <c r="K774" t="s">
        <v>1631</v>
      </c>
      <c r="M774" t="s">
        <v>4320</v>
      </c>
      <c r="Q774" t="s">
        <v>1590</v>
      </c>
      <c r="R774" t="s">
        <v>1659</v>
      </c>
      <c r="S774" t="s">
        <v>1592</v>
      </c>
      <c r="U774" t="s">
        <v>1954</v>
      </c>
    </row>
    <row r="775" spans="1:22" hidden="1">
      <c r="A775">
        <v>12388</v>
      </c>
      <c r="B775" t="s">
        <v>1578</v>
      </c>
      <c r="D775" t="s">
        <v>189</v>
      </c>
      <c r="E775" t="s">
        <v>4321</v>
      </c>
      <c r="F775" t="s">
        <v>4322</v>
      </c>
      <c r="I775" t="b">
        <v>0</v>
      </c>
      <c r="J775">
        <v>30</v>
      </c>
      <c r="K775" t="s">
        <v>1588</v>
      </c>
      <c r="M775" t="s">
        <v>4323</v>
      </c>
      <c r="R775" t="s">
        <v>1591</v>
      </c>
      <c r="S775" t="s">
        <v>1592</v>
      </c>
      <c r="U775" t="s">
        <v>1593</v>
      </c>
    </row>
    <row r="776" spans="1:22" hidden="1">
      <c r="A776">
        <v>12389</v>
      </c>
      <c r="B776" t="s">
        <v>1578</v>
      </c>
      <c r="D776" t="s">
        <v>189</v>
      </c>
      <c r="E776" t="s">
        <v>4324</v>
      </c>
      <c r="F776" t="s">
        <v>4325</v>
      </c>
      <c r="I776" t="b">
        <v>0</v>
      </c>
      <c r="J776">
        <v>34</v>
      </c>
      <c r="K776" t="s">
        <v>1588</v>
      </c>
      <c r="M776" t="s">
        <v>4326</v>
      </c>
      <c r="N776" t="s">
        <v>2803</v>
      </c>
      <c r="R776" t="s">
        <v>1591</v>
      </c>
      <c r="S776" t="s">
        <v>1584</v>
      </c>
      <c r="U776" t="s">
        <v>1593</v>
      </c>
    </row>
    <row r="777" spans="1:22" hidden="1">
      <c r="A777">
        <v>12390</v>
      </c>
      <c r="B777" t="s">
        <v>1578</v>
      </c>
      <c r="C777" t="s">
        <v>1594</v>
      </c>
      <c r="D777" t="s">
        <v>189</v>
      </c>
      <c r="E777" t="s">
        <v>2613</v>
      </c>
      <c r="F777" t="s">
        <v>4327</v>
      </c>
      <c r="G777" t="s">
        <v>4328</v>
      </c>
      <c r="I777" t="b">
        <v>0</v>
      </c>
      <c r="J777">
        <v>85</v>
      </c>
      <c r="K777" t="s">
        <v>1581</v>
      </c>
      <c r="M777" t="s">
        <v>4329</v>
      </c>
      <c r="R777" t="s">
        <v>1591</v>
      </c>
      <c r="T777" t="s">
        <v>1584</v>
      </c>
      <c r="U777" t="s">
        <v>2115</v>
      </c>
      <c r="V777" t="s">
        <v>4330</v>
      </c>
    </row>
    <row r="778" spans="1:22" hidden="1">
      <c r="A778">
        <v>12391</v>
      </c>
      <c r="B778" t="s">
        <v>1578</v>
      </c>
      <c r="D778" t="s">
        <v>189</v>
      </c>
      <c r="E778" t="s">
        <v>4331</v>
      </c>
      <c r="F778" t="s">
        <v>4332</v>
      </c>
      <c r="G778" t="s">
        <v>4333</v>
      </c>
      <c r="I778" t="b">
        <v>0</v>
      </c>
      <c r="J778">
        <v>88</v>
      </c>
      <c r="K778" t="s">
        <v>1581</v>
      </c>
      <c r="M778" t="s">
        <v>4334</v>
      </c>
      <c r="R778" t="s">
        <v>1591</v>
      </c>
      <c r="T778" t="s">
        <v>1584</v>
      </c>
      <c r="U778" t="s">
        <v>1954</v>
      </c>
      <c r="V778" t="s">
        <v>4335</v>
      </c>
    </row>
    <row r="779" spans="1:22" hidden="1">
      <c r="A779">
        <v>12392</v>
      </c>
      <c r="B779" t="s">
        <v>1578</v>
      </c>
      <c r="D779" t="s">
        <v>189</v>
      </c>
      <c r="E779" t="s">
        <v>4336</v>
      </c>
      <c r="F779" t="s">
        <v>4337</v>
      </c>
      <c r="G779" t="s">
        <v>4333</v>
      </c>
      <c r="I779" t="b">
        <v>0</v>
      </c>
      <c r="J779">
        <v>90</v>
      </c>
      <c r="K779" t="s">
        <v>1631</v>
      </c>
      <c r="M779" t="s">
        <v>4338</v>
      </c>
      <c r="R779" t="s">
        <v>1603</v>
      </c>
      <c r="S779" t="s">
        <v>1670</v>
      </c>
      <c r="U779" t="s">
        <v>1881</v>
      </c>
      <c r="V779" t="s">
        <v>4318</v>
      </c>
    </row>
    <row r="780" spans="1:22" hidden="1">
      <c r="A780">
        <v>4780</v>
      </c>
      <c r="B780" t="s">
        <v>1578</v>
      </c>
      <c r="D780" t="s">
        <v>191</v>
      </c>
      <c r="E780" t="s">
        <v>1739</v>
      </c>
      <c r="F780" t="s">
        <v>4339</v>
      </c>
      <c r="H780" t="s">
        <v>4340</v>
      </c>
      <c r="I780" t="b">
        <v>0</v>
      </c>
      <c r="J780">
        <v>25</v>
      </c>
      <c r="K780" t="s">
        <v>1631</v>
      </c>
      <c r="M780" t="s">
        <v>4341</v>
      </c>
      <c r="R780" t="s">
        <v>2034</v>
      </c>
      <c r="S780" t="s">
        <v>1670</v>
      </c>
      <c r="U780" t="s">
        <v>1671</v>
      </c>
      <c r="V780" t="s">
        <v>4342</v>
      </c>
    </row>
    <row r="781" spans="1:22">
      <c r="A781">
        <v>4781</v>
      </c>
      <c r="B781" s="15" t="s">
        <v>1594</v>
      </c>
      <c r="C781" s="15" t="s">
        <v>1594</v>
      </c>
      <c r="D781" t="s">
        <v>191</v>
      </c>
      <c r="E781" t="s">
        <v>4343</v>
      </c>
      <c r="F781" t="s">
        <v>4344</v>
      </c>
      <c r="I781" t="b">
        <v>0</v>
      </c>
      <c r="J781">
        <v>40</v>
      </c>
      <c r="K781" t="s">
        <v>1581</v>
      </c>
      <c r="R781" t="s">
        <v>1582</v>
      </c>
      <c r="S781" t="s">
        <v>1923</v>
      </c>
      <c r="U781" t="s">
        <v>2815</v>
      </c>
      <c r="V781" t="s">
        <v>4342</v>
      </c>
    </row>
    <row r="782" spans="1:22" ht="72.599999999999994" hidden="1">
      <c r="A782">
        <v>4788</v>
      </c>
      <c r="B782" t="s">
        <v>1578</v>
      </c>
      <c r="D782" t="s">
        <v>191</v>
      </c>
      <c r="E782" t="s">
        <v>4345</v>
      </c>
      <c r="F782" s="9" t="s">
        <v>4346</v>
      </c>
      <c r="I782" t="b">
        <v>0</v>
      </c>
      <c r="J782">
        <v>75</v>
      </c>
      <c r="K782" t="s">
        <v>1581</v>
      </c>
      <c r="R782" t="s">
        <v>1669</v>
      </c>
      <c r="T782" t="s">
        <v>1584</v>
      </c>
      <c r="U782" t="s">
        <v>1584</v>
      </c>
      <c r="V782" t="s">
        <v>4342</v>
      </c>
    </row>
    <row r="783" spans="1:22" hidden="1">
      <c r="A783">
        <v>4789</v>
      </c>
      <c r="B783" t="s">
        <v>1578</v>
      </c>
      <c r="D783" t="s">
        <v>191</v>
      </c>
      <c r="E783" t="s">
        <v>4347</v>
      </c>
      <c r="F783" t="s">
        <v>4348</v>
      </c>
      <c r="G783" t="s">
        <v>4349</v>
      </c>
      <c r="H783" t="s">
        <v>4350</v>
      </c>
      <c r="I783" t="b">
        <v>0</v>
      </c>
      <c r="J783">
        <v>65</v>
      </c>
      <c r="K783" t="s">
        <v>1581</v>
      </c>
      <c r="R783" t="s">
        <v>1643</v>
      </c>
      <c r="T783" t="s">
        <v>1627</v>
      </c>
      <c r="U783" t="s">
        <v>2645</v>
      </c>
      <c r="V783" t="s">
        <v>4351</v>
      </c>
    </row>
    <row r="784" spans="1:22" hidden="1">
      <c r="A784">
        <v>4796</v>
      </c>
      <c r="B784" t="s">
        <v>1578</v>
      </c>
      <c r="D784" t="s">
        <v>191</v>
      </c>
      <c r="E784" t="s">
        <v>4352</v>
      </c>
      <c r="F784" t="s">
        <v>4353</v>
      </c>
      <c r="I784" t="b">
        <v>0</v>
      </c>
      <c r="J784">
        <v>70</v>
      </c>
      <c r="K784" t="s">
        <v>1581</v>
      </c>
      <c r="R784" t="s">
        <v>1643</v>
      </c>
      <c r="T784" t="s">
        <v>1648</v>
      </c>
      <c r="U784" t="s">
        <v>3319</v>
      </c>
      <c r="V784" t="s">
        <v>4342</v>
      </c>
    </row>
    <row r="785" spans="1:22" hidden="1">
      <c r="A785">
        <v>6065</v>
      </c>
      <c r="B785" t="s">
        <v>1578</v>
      </c>
      <c r="D785" t="s">
        <v>191</v>
      </c>
      <c r="E785" t="s">
        <v>4354</v>
      </c>
      <c r="F785" t="s">
        <v>4355</v>
      </c>
      <c r="H785" t="s">
        <v>4356</v>
      </c>
      <c r="I785" t="b">
        <v>0</v>
      </c>
      <c r="J785">
        <v>95</v>
      </c>
      <c r="K785" t="s">
        <v>1581</v>
      </c>
      <c r="M785" t="s">
        <v>4357</v>
      </c>
      <c r="R785" t="s">
        <v>4358</v>
      </c>
      <c r="T785" t="s">
        <v>1727</v>
      </c>
      <c r="U785" t="s">
        <v>1584</v>
      </c>
      <c r="V785" t="s">
        <v>4359</v>
      </c>
    </row>
    <row r="786" spans="1:22" hidden="1">
      <c r="A786">
        <v>9214</v>
      </c>
      <c r="B786" t="s">
        <v>1578</v>
      </c>
      <c r="D786" t="s">
        <v>191</v>
      </c>
      <c r="E786" t="s">
        <v>1617</v>
      </c>
      <c r="F786" t="s">
        <v>4360</v>
      </c>
      <c r="G786" t="s">
        <v>4276</v>
      </c>
      <c r="H786" t="s">
        <v>4361</v>
      </c>
      <c r="I786" t="b">
        <v>0</v>
      </c>
      <c r="J786">
        <v>40</v>
      </c>
      <c r="K786" t="s">
        <v>1581</v>
      </c>
      <c r="M786" t="s">
        <v>4362</v>
      </c>
      <c r="R786" t="s">
        <v>1591</v>
      </c>
      <c r="T786" t="s">
        <v>1621</v>
      </c>
      <c r="U786" t="s">
        <v>1622</v>
      </c>
      <c r="V786" t="s">
        <v>4363</v>
      </c>
    </row>
    <row r="787" spans="1:22" hidden="1">
      <c r="A787">
        <v>9836</v>
      </c>
      <c r="B787" t="s">
        <v>1578</v>
      </c>
      <c r="D787" t="s">
        <v>191</v>
      </c>
      <c r="E787" t="s">
        <v>4364</v>
      </c>
      <c r="F787" t="s">
        <v>4365</v>
      </c>
      <c r="G787" t="s">
        <v>4366</v>
      </c>
      <c r="I787" t="b">
        <v>0</v>
      </c>
      <c r="J787">
        <v>55</v>
      </c>
      <c r="K787" t="s">
        <v>1631</v>
      </c>
      <c r="R787" t="s">
        <v>2034</v>
      </c>
      <c r="S787" t="s">
        <v>1670</v>
      </c>
      <c r="U787" t="s">
        <v>1671</v>
      </c>
      <c r="V787" t="s">
        <v>4342</v>
      </c>
    </row>
    <row r="788" spans="1:22" hidden="1">
      <c r="A788">
        <v>9852</v>
      </c>
      <c r="B788" t="s">
        <v>1578</v>
      </c>
      <c r="D788" t="s">
        <v>191</v>
      </c>
      <c r="E788" t="s">
        <v>4367</v>
      </c>
      <c r="F788" t="s">
        <v>4368</v>
      </c>
      <c r="G788" t="s">
        <v>4369</v>
      </c>
      <c r="H788" t="s">
        <v>4370</v>
      </c>
      <c r="I788" t="b">
        <v>0</v>
      </c>
      <c r="J788">
        <v>21</v>
      </c>
      <c r="K788" t="s">
        <v>1581</v>
      </c>
      <c r="R788" t="s">
        <v>1591</v>
      </c>
      <c r="T788" t="s">
        <v>4371</v>
      </c>
      <c r="U788" t="s">
        <v>1649</v>
      </c>
      <c r="V788" t="s">
        <v>4342</v>
      </c>
    </row>
    <row r="789" spans="1:22">
      <c r="A789">
        <v>11630</v>
      </c>
      <c r="B789" t="s">
        <v>1594</v>
      </c>
      <c r="C789" t="s">
        <v>1594</v>
      </c>
      <c r="D789" t="s">
        <v>191</v>
      </c>
      <c r="E789" t="s">
        <v>239</v>
      </c>
      <c r="F789" t="s">
        <v>4372</v>
      </c>
      <c r="I789" t="b">
        <v>0</v>
      </c>
      <c r="J789">
        <v>5</v>
      </c>
      <c r="K789" t="s">
        <v>1631</v>
      </c>
      <c r="M789" t="s">
        <v>4373</v>
      </c>
      <c r="R789" t="s">
        <v>1684</v>
      </c>
      <c r="S789" t="s">
        <v>1663</v>
      </c>
      <c r="U789" t="s">
        <v>1954</v>
      </c>
    </row>
    <row r="790" spans="1:22" hidden="1">
      <c r="A790">
        <v>11767</v>
      </c>
      <c r="B790" t="s">
        <v>1578</v>
      </c>
      <c r="D790" t="s">
        <v>191</v>
      </c>
      <c r="E790" t="s">
        <v>4374</v>
      </c>
      <c r="F790" t="s">
        <v>4375</v>
      </c>
      <c r="G790" t="s">
        <v>4376</v>
      </c>
      <c r="H790" t="s">
        <v>4377</v>
      </c>
      <c r="I790" t="b">
        <v>0</v>
      </c>
      <c r="J790">
        <v>44</v>
      </c>
      <c r="K790" t="s">
        <v>1581</v>
      </c>
      <c r="M790" t="s">
        <v>4378</v>
      </c>
      <c r="R790" t="s">
        <v>1591</v>
      </c>
      <c r="T790" t="s">
        <v>1584</v>
      </c>
      <c r="U790" t="s">
        <v>1622</v>
      </c>
      <c r="V790" t="s">
        <v>4351</v>
      </c>
    </row>
    <row r="791" spans="1:22" hidden="1">
      <c r="A791">
        <v>12176</v>
      </c>
      <c r="B791" t="s">
        <v>1578</v>
      </c>
      <c r="C791" t="s">
        <v>1594</v>
      </c>
      <c r="D791" t="s">
        <v>191</v>
      </c>
      <c r="E791" t="s">
        <v>4379</v>
      </c>
      <c r="F791" t="s">
        <v>4380</v>
      </c>
      <c r="H791" t="s">
        <v>4381</v>
      </c>
      <c r="I791" t="b">
        <v>0</v>
      </c>
      <c r="J791">
        <v>3</v>
      </c>
      <c r="K791" t="s">
        <v>1631</v>
      </c>
      <c r="M791" t="s">
        <v>4382</v>
      </c>
      <c r="R791" t="s">
        <v>1659</v>
      </c>
      <c r="S791" t="s">
        <v>1663</v>
      </c>
      <c r="U791" t="s">
        <v>1636</v>
      </c>
    </row>
    <row r="792" spans="1:22" hidden="1">
      <c r="A792">
        <v>12386</v>
      </c>
      <c r="B792" t="s">
        <v>1578</v>
      </c>
      <c r="D792" t="s">
        <v>191</v>
      </c>
      <c r="E792" t="s">
        <v>4383</v>
      </c>
      <c r="F792" t="s">
        <v>4384</v>
      </c>
      <c r="I792" t="b">
        <v>0</v>
      </c>
      <c r="J792">
        <v>30</v>
      </c>
      <c r="K792" t="s">
        <v>1588</v>
      </c>
      <c r="M792" t="s">
        <v>4385</v>
      </c>
      <c r="N792" t="s">
        <v>4386</v>
      </c>
      <c r="R792" t="s">
        <v>1591</v>
      </c>
      <c r="S792" t="s">
        <v>1584</v>
      </c>
      <c r="U792" t="s">
        <v>1593</v>
      </c>
    </row>
    <row r="793" spans="1:22" hidden="1">
      <c r="A793">
        <v>12406</v>
      </c>
      <c r="B793" t="s">
        <v>1578</v>
      </c>
      <c r="D793" t="s">
        <v>191</v>
      </c>
      <c r="E793" t="s">
        <v>4387</v>
      </c>
      <c r="F793" t="s">
        <v>4388</v>
      </c>
      <c r="G793" t="s">
        <v>4389</v>
      </c>
      <c r="I793" t="b">
        <v>0</v>
      </c>
      <c r="J793">
        <v>18</v>
      </c>
      <c r="K793" t="s">
        <v>1581</v>
      </c>
      <c r="M793" t="s">
        <v>4390</v>
      </c>
      <c r="O793" t="s">
        <v>4391</v>
      </c>
      <c r="R793" t="s">
        <v>1591</v>
      </c>
      <c r="S793" t="s">
        <v>1584</v>
      </c>
      <c r="U793" t="s">
        <v>1612</v>
      </c>
      <c r="V793" t="s">
        <v>4392</v>
      </c>
    </row>
    <row r="794" spans="1:22" hidden="1">
      <c r="A794">
        <v>12407</v>
      </c>
      <c r="B794" t="s">
        <v>1578</v>
      </c>
      <c r="D794" t="s">
        <v>191</v>
      </c>
      <c r="E794" t="s">
        <v>3009</v>
      </c>
      <c r="F794" t="s">
        <v>4393</v>
      </c>
      <c r="G794" t="s">
        <v>4389</v>
      </c>
      <c r="I794" t="b">
        <v>0</v>
      </c>
      <c r="J794">
        <v>20</v>
      </c>
      <c r="K794" t="s">
        <v>1581</v>
      </c>
      <c r="M794" t="s">
        <v>4394</v>
      </c>
      <c r="R794" t="s">
        <v>1591</v>
      </c>
      <c r="T794" t="s">
        <v>1584</v>
      </c>
      <c r="U794" t="s">
        <v>1874</v>
      </c>
      <c r="V794" t="s">
        <v>4392</v>
      </c>
    </row>
    <row r="795" spans="1:22" hidden="1">
      <c r="A795">
        <v>12408</v>
      </c>
      <c r="B795" t="s">
        <v>1578</v>
      </c>
      <c r="D795" t="s">
        <v>191</v>
      </c>
      <c r="E795" t="s">
        <v>4395</v>
      </c>
      <c r="F795" t="s">
        <v>4396</v>
      </c>
      <c r="G795" t="s">
        <v>4389</v>
      </c>
      <c r="I795" t="b">
        <v>0</v>
      </c>
      <c r="J795">
        <v>23</v>
      </c>
      <c r="K795" t="s">
        <v>1581</v>
      </c>
      <c r="M795" t="s">
        <v>4397</v>
      </c>
      <c r="R795" t="s">
        <v>1591</v>
      </c>
      <c r="T795" t="s">
        <v>1584</v>
      </c>
      <c r="U795" t="s">
        <v>2246</v>
      </c>
      <c r="V795" t="s">
        <v>4392</v>
      </c>
    </row>
    <row r="796" spans="1:22">
      <c r="A796">
        <v>12428</v>
      </c>
      <c r="B796" t="s">
        <v>1594</v>
      </c>
      <c r="C796" t="s">
        <v>1594</v>
      </c>
      <c r="D796" t="s">
        <v>191</v>
      </c>
      <c r="E796" t="s">
        <v>4398</v>
      </c>
      <c r="F796" t="s">
        <v>4399</v>
      </c>
      <c r="I796" t="b">
        <v>0</v>
      </c>
      <c r="J796">
        <v>20</v>
      </c>
      <c r="K796" t="s">
        <v>1588</v>
      </c>
      <c r="M796" t="s">
        <v>4400</v>
      </c>
      <c r="R796" t="s">
        <v>1591</v>
      </c>
      <c r="S796" t="s">
        <v>1592</v>
      </c>
      <c r="U796" t="s">
        <v>2182</v>
      </c>
    </row>
    <row r="797" spans="1:22" hidden="1">
      <c r="A797">
        <v>12453</v>
      </c>
      <c r="B797" t="s">
        <v>1578</v>
      </c>
      <c r="D797" t="s">
        <v>191</v>
      </c>
      <c r="E797" t="s">
        <v>2476</v>
      </c>
      <c r="F797" t="s">
        <v>2477</v>
      </c>
      <c r="I797" t="b">
        <v>0</v>
      </c>
      <c r="J797">
        <v>97</v>
      </c>
      <c r="K797" t="s">
        <v>1581</v>
      </c>
      <c r="R797" t="s">
        <v>1591</v>
      </c>
      <c r="T797" t="s">
        <v>2283</v>
      </c>
      <c r="U797" t="s">
        <v>2115</v>
      </c>
    </row>
    <row r="798" spans="1:22" hidden="1">
      <c r="A798">
        <v>12561</v>
      </c>
      <c r="B798" t="s">
        <v>1578</v>
      </c>
      <c r="D798" t="s">
        <v>191</v>
      </c>
      <c r="E798" t="s">
        <v>4401</v>
      </c>
      <c r="F798" t="s">
        <v>4402</v>
      </c>
      <c r="G798" t="s">
        <v>4403</v>
      </c>
      <c r="I798" t="b">
        <v>0</v>
      </c>
      <c r="J798">
        <v>28</v>
      </c>
      <c r="K798" t="s">
        <v>1581</v>
      </c>
      <c r="M798" t="s">
        <v>4404</v>
      </c>
      <c r="R798" t="s">
        <v>1852</v>
      </c>
      <c r="T798" t="s">
        <v>1816</v>
      </c>
      <c r="U798" t="s">
        <v>3682</v>
      </c>
      <c r="V798" t="s">
        <v>4405</v>
      </c>
    </row>
    <row r="799" spans="1:22" hidden="1">
      <c r="A799">
        <v>12575</v>
      </c>
      <c r="B799" t="s">
        <v>1578</v>
      </c>
      <c r="D799" t="s">
        <v>191</v>
      </c>
      <c r="E799" t="s">
        <v>4406</v>
      </c>
      <c r="F799" t="s">
        <v>4407</v>
      </c>
      <c r="G799" t="s">
        <v>4356</v>
      </c>
      <c r="I799" t="b">
        <v>0</v>
      </c>
      <c r="J799">
        <v>25</v>
      </c>
      <c r="K799" t="s">
        <v>1581</v>
      </c>
      <c r="M799" t="s">
        <v>4408</v>
      </c>
      <c r="R799" t="s">
        <v>2632</v>
      </c>
      <c r="T799" t="s">
        <v>1584</v>
      </c>
      <c r="U799" t="s">
        <v>1612</v>
      </c>
      <c r="V799" t="s">
        <v>4409</v>
      </c>
    </row>
    <row r="800" spans="1:22" hidden="1">
      <c r="A800">
        <v>12576</v>
      </c>
      <c r="B800" t="s">
        <v>1578</v>
      </c>
      <c r="D800" t="s">
        <v>191</v>
      </c>
      <c r="E800" t="s">
        <v>4410</v>
      </c>
      <c r="F800" t="s">
        <v>4411</v>
      </c>
      <c r="G800" t="s">
        <v>4356</v>
      </c>
      <c r="I800" t="b">
        <v>0</v>
      </c>
      <c r="J800">
        <v>35</v>
      </c>
      <c r="K800" t="s">
        <v>1581</v>
      </c>
      <c r="M800" t="s">
        <v>4412</v>
      </c>
      <c r="R800" t="s">
        <v>1591</v>
      </c>
      <c r="T800" t="s">
        <v>1584</v>
      </c>
      <c r="U800" t="s">
        <v>4413</v>
      </c>
      <c r="V800" t="s">
        <v>4409</v>
      </c>
    </row>
    <row r="801" spans="1:22" hidden="1">
      <c r="A801">
        <v>12577</v>
      </c>
      <c r="B801" t="s">
        <v>1578</v>
      </c>
      <c r="D801" t="s">
        <v>191</v>
      </c>
      <c r="E801" t="s">
        <v>4414</v>
      </c>
      <c r="F801" t="s">
        <v>4415</v>
      </c>
      <c r="G801" t="s">
        <v>4356</v>
      </c>
      <c r="I801" t="b">
        <v>0</v>
      </c>
      <c r="J801">
        <v>50</v>
      </c>
      <c r="K801" t="s">
        <v>1581</v>
      </c>
      <c r="M801" t="s">
        <v>4416</v>
      </c>
      <c r="R801" t="s">
        <v>1591</v>
      </c>
      <c r="T801" t="s">
        <v>1584</v>
      </c>
      <c r="U801" t="s">
        <v>2639</v>
      </c>
      <c r="V801" t="s">
        <v>4409</v>
      </c>
    </row>
    <row r="802" spans="1:22" hidden="1">
      <c r="A802">
        <v>12615</v>
      </c>
      <c r="B802" t="s">
        <v>1578</v>
      </c>
      <c r="D802" t="s">
        <v>191</v>
      </c>
      <c r="E802" t="s">
        <v>4417</v>
      </c>
      <c r="F802" t="s">
        <v>4418</v>
      </c>
      <c r="I802" t="b">
        <v>0</v>
      </c>
      <c r="J802">
        <v>25</v>
      </c>
      <c r="K802" t="s">
        <v>1588</v>
      </c>
      <c r="M802" t="s">
        <v>4419</v>
      </c>
      <c r="R802" t="s">
        <v>1591</v>
      </c>
      <c r="S802" t="s">
        <v>1592</v>
      </c>
      <c r="U802" t="s">
        <v>1593</v>
      </c>
    </row>
    <row r="803" spans="1:22" hidden="1">
      <c r="A803">
        <v>12646</v>
      </c>
      <c r="B803" t="s">
        <v>1578</v>
      </c>
      <c r="D803" t="s">
        <v>191</v>
      </c>
      <c r="E803" t="s">
        <v>4420</v>
      </c>
      <c r="F803" t="s">
        <v>4421</v>
      </c>
      <c r="G803" t="s">
        <v>4422</v>
      </c>
      <c r="I803" t="b">
        <v>0</v>
      </c>
      <c r="J803">
        <v>55</v>
      </c>
      <c r="K803" t="s">
        <v>1581</v>
      </c>
      <c r="M803" t="s">
        <v>4423</v>
      </c>
      <c r="R803" t="s">
        <v>1591</v>
      </c>
      <c r="T803" t="s">
        <v>1584</v>
      </c>
      <c r="U803" t="s">
        <v>1612</v>
      </c>
      <c r="V803" t="s">
        <v>4424</v>
      </c>
    </row>
    <row r="804" spans="1:22" hidden="1">
      <c r="A804">
        <v>12647</v>
      </c>
      <c r="B804" t="s">
        <v>1578</v>
      </c>
      <c r="D804" t="s">
        <v>191</v>
      </c>
      <c r="E804" t="s">
        <v>4425</v>
      </c>
      <c r="F804" t="s">
        <v>4426</v>
      </c>
      <c r="G804" t="s">
        <v>4422</v>
      </c>
      <c r="I804" t="b">
        <v>0</v>
      </c>
      <c r="J804">
        <v>56</v>
      </c>
      <c r="K804" t="s">
        <v>1581</v>
      </c>
      <c r="M804" t="s">
        <v>4427</v>
      </c>
      <c r="R804" t="s">
        <v>1591</v>
      </c>
      <c r="T804" t="s">
        <v>1584</v>
      </c>
      <c r="U804" t="s">
        <v>1612</v>
      </c>
      <c r="V804" t="s">
        <v>4424</v>
      </c>
    </row>
    <row r="805" spans="1:22" hidden="1">
      <c r="A805">
        <v>12701</v>
      </c>
      <c r="B805" t="s">
        <v>1578</v>
      </c>
      <c r="D805" t="s">
        <v>191</v>
      </c>
      <c r="E805" t="s">
        <v>1623</v>
      </c>
      <c r="F805" t="s">
        <v>4428</v>
      </c>
      <c r="I805" t="b">
        <v>1</v>
      </c>
      <c r="J805">
        <v>30</v>
      </c>
      <c r="K805" t="s">
        <v>1581</v>
      </c>
      <c r="M805" t="s">
        <v>4429</v>
      </c>
      <c r="R805" t="s">
        <v>1591</v>
      </c>
      <c r="T805" t="s">
        <v>1627</v>
      </c>
      <c r="U805" t="s">
        <v>1593</v>
      </c>
      <c r="V805" t="s">
        <v>4342</v>
      </c>
    </row>
    <row r="806" spans="1:22" hidden="1">
      <c r="A806">
        <v>5625</v>
      </c>
      <c r="B806" t="s">
        <v>1578</v>
      </c>
      <c r="D806" t="s">
        <v>190</v>
      </c>
      <c r="E806" t="s">
        <v>4430</v>
      </c>
      <c r="F806" t="s">
        <v>4431</v>
      </c>
      <c r="H806" t="s">
        <v>2795</v>
      </c>
      <c r="I806" t="b">
        <v>0</v>
      </c>
      <c r="J806">
        <v>44</v>
      </c>
      <c r="K806" t="s">
        <v>1581</v>
      </c>
      <c r="M806" t="s">
        <v>4432</v>
      </c>
      <c r="R806" t="s">
        <v>1659</v>
      </c>
      <c r="T806" t="s">
        <v>1583</v>
      </c>
      <c r="U806" t="s">
        <v>1612</v>
      </c>
      <c r="V806" t="s">
        <v>4433</v>
      </c>
    </row>
    <row r="807" spans="1:22" hidden="1">
      <c r="A807">
        <v>11087</v>
      </c>
      <c r="B807" t="s">
        <v>1578</v>
      </c>
      <c r="D807" t="s">
        <v>190</v>
      </c>
      <c r="E807" t="s">
        <v>1896</v>
      </c>
      <c r="F807" t="s">
        <v>4434</v>
      </c>
      <c r="G807" t="s">
        <v>1898</v>
      </c>
      <c r="H807" t="s">
        <v>1899</v>
      </c>
      <c r="I807" t="b">
        <v>0</v>
      </c>
      <c r="J807">
        <v>46</v>
      </c>
      <c r="K807" t="s">
        <v>1581</v>
      </c>
      <c r="M807" t="s">
        <v>4435</v>
      </c>
      <c r="R807" t="s">
        <v>1769</v>
      </c>
      <c r="T807" t="s">
        <v>1816</v>
      </c>
      <c r="U807" t="s">
        <v>1584</v>
      </c>
    </row>
    <row r="808" spans="1:22">
      <c r="A808">
        <v>11808</v>
      </c>
      <c r="B808" t="s">
        <v>1594</v>
      </c>
      <c r="C808" t="s">
        <v>1594</v>
      </c>
      <c r="D808" t="s">
        <v>190</v>
      </c>
      <c r="E808" t="s">
        <v>4436</v>
      </c>
      <c r="F808" t="s">
        <v>4437</v>
      </c>
      <c r="I808" t="b">
        <v>0</v>
      </c>
      <c r="J808">
        <v>13</v>
      </c>
      <c r="K808" t="s">
        <v>1588</v>
      </c>
      <c r="M808" t="s">
        <v>4438</v>
      </c>
      <c r="Q808" t="s">
        <v>1590</v>
      </c>
      <c r="R808" t="s">
        <v>1591</v>
      </c>
      <c r="S808" t="s">
        <v>1592</v>
      </c>
      <c r="U808" t="s">
        <v>1593</v>
      </c>
    </row>
    <row r="809" spans="1:22" ht="159.6" hidden="1">
      <c r="A809">
        <v>11954</v>
      </c>
      <c r="B809" t="s">
        <v>1578</v>
      </c>
      <c r="D809" t="s">
        <v>190</v>
      </c>
      <c r="E809" t="s">
        <v>4439</v>
      </c>
      <c r="F809" s="9" t="s">
        <v>4440</v>
      </c>
      <c r="I809" t="b">
        <v>0</v>
      </c>
      <c r="J809">
        <v>6</v>
      </c>
      <c r="K809" t="s">
        <v>1588</v>
      </c>
      <c r="M809" t="s">
        <v>4441</v>
      </c>
      <c r="R809" t="s">
        <v>1591</v>
      </c>
      <c r="S809" t="s">
        <v>1840</v>
      </c>
      <c r="U809" t="s">
        <v>1593</v>
      </c>
    </row>
    <row r="810" spans="1:22">
      <c r="A810">
        <v>12003</v>
      </c>
      <c r="B810" t="s">
        <v>1594</v>
      </c>
      <c r="C810" t="s">
        <v>1594</v>
      </c>
      <c r="D810" t="s">
        <v>190</v>
      </c>
      <c r="E810" t="s">
        <v>2400</v>
      </c>
      <c r="F810" t="s">
        <v>4442</v>
      </c>
      <c r="I810" t="b">
        <v>0</v>
      </c>
      <c r="J810">
        <v>5</v>
      </c>
      <c r="K810" t="s">
        <v>1631</v>
      </c>
      <c r="M810" t="s">
        <v>4443</v>
      </c>
      <c r="R810" t="s">
        <v>4444</v>
      </c>
      <c r="S810" t="s">
        <v>1663</v>
      </c>
      <c r="U810" t="s">
        <v>1636</v>
      </c>
    </row>
    <row r="811" spans="1:22">
      <c r="A811">
        <v>12018</v>
      </c>
      <c r="B811" t="s">
        <v>1594</v>
      </c>
      <c r="C811" t="s">
        <v>1594</v>
      </c>
      <c r="D811" t="s">
        <v>190</v>
      </c>
      <c r="E811" t="s">
        <v>1005</v>
      </c>
      <c r="F811" t="s">
        <v>4445</v>
      </c>
      <c r="I811" t="b">
        <v>0</v>
      </c>
      <c r="J811">
        <v>22</v>
      </c>
      <c r="K811" t="s">
        <v>1588</v>
      </c>
      <c r="M811" t="s">
        <v>4446</v>
      </c>
      <c r="R811" t="s">
        <v>1591</v>
      </c>
      <c r="S811" t="s">
        <v>1592</v>
      </c>
      <c r="U811" t="s">
        <v>1598</v>
      </c>
    </row>
    <row r="812" spans="1:22" ht="174" hidden="1">
      <c r="A812">
        <v>12033</v>
      </c>
      <c r="B812" t="s">
        <v>1578</v>
      </c>
      <c r="D812" t="s">
        <v>190</v>
      </c>
      <c r="E812" t="s">
        <v>3687</v>
      </c>
      <c r="F812" s="9" t="s">
        <v>4447</v>
      </c>
      <c r="I812" t="b">
        <v>0</v>
      </c>
      <c r="J812">
        <v>8</v>
      </c>
      <c r="K812" t="s">
        <v>1631</v>
      </c>
      <c r="M812" t="s">
        <v>4448</v>
      </c>
      <c r="R812" t="s">
        <v>1812</v>
      </c>
      <c r="S812" t="s">
        <v>1923</v>
      </c>
      <c r="U812" t="s">
        <v>1622</v>
      </c>
    </row>
    <row r="813" spans="1:22" hidden="1">
      <c r="A813">
        <v>12072</v>
      </c>
      <c r="B813" t="s">
        <v>1578</v>
      </c>
      <c r="D813" t="s">
        <v>190</v>
      </c>
      <c r="E813" t="s">
        <v>4449</v>
      </c>
      <c r="F813" t="s">
        <v>4450</v>
      </c>
      <c r="G813" t="s">
        <v>4451</v>
      </c>
      <c r="I813" t="b">
        <v>0</v>
      </c>
      <c r="J813">
        <v>60</v>
      </c>
      <c r="K813" t="s">
        <v>1581</v>
      </c>
      <c r="M813" t="s">
        <v>4452</v>
      </c>
      <c r="R813" t="s">
        <v>1591</v>
      </c>
      <c r="T813" t="s">
        <v>1584</v>
      </c>
      <c r="U813" t="s">
        <v>1584</v>
      </c>
      <c r="V813" t="s">
        <v>4453</v>
      </c>
    </row>
    <row r="814" spans="1:22" hidden="1">
      <c r="A814">
        <v>12150</v>
      </c>
      <c r="B814" t="s">
        <v>1578</v>
      </c>
      <c r="D814" t="s">
        <v>190</v>
      </c>
      <c r="E814" t="s">
        <v>4454</v>
      </c>
      <c r="F814" t="s">
        <v>4455</v>
      </c>
      <c r="I814" t="b">
        <v>0</v>
      </c>
      <c r="J814">
        <v>4</v>
      </c>
      <c r="K814" t="s">
        <v>1588</v>
      </c>
      <c r="M814" t="s">
        <v>4456</v>
      </c>
      <c r="R814" t="s">
        <v>1591</v>
      </c>
      <c r="S814" t="s">
        <v>1923</v>
      </c>
      <c r="U814" t="s">
        <v>1593</v>
      </c>
    </row>
    <row r="815" spans="1:22" hidden="1">
      <c r="A815">
        <v>12151</v>
      </c>
      <c r="B815" t="s">
        <v>1578</v>
      </c>
      <c r="D815" t="s">
        <v>190</v>
      </c>
      <c r="E815" t="s">
        <v>4457</v>
      </c>
      <c r="F815" t="s">
        <v>4458</v>
      </c>
      <c r="I815" t="b">
        <v>0</v>
      </c>
      <c r="J815">
        <v>18</v>
      </c>
      <c r="K815" t="s">
        <v>1588</v>
      </c>
      <c r="M815" t="s">
        <v>4459</v>
      </c>
      <c r="R815" t="s">
        <v>1591</v>
      </c>
      <c r="S815" t="s">
        <v>1840</v>
      </c>
      <c r="U815" t="s">
        <v>1829</v>
      </c>
    </row>
    <row r="816" spans="1:22" hidden="1">
      <c r="A816">
        <v>12152</v>
      </c>
      <c r="B816" t="s">
        <v>1578</v>
      </c>
      <c r="D816" t="s">
        <v>190</v>
      </c>
      <c r="E816" t="s">
        <v>4460</v>
      </c>
      <c r="F816" t="s">
        <v>4461</v>
      </c>
      <c r="I816" t="b">
        <v>0</v>
      </c>
      <c r="J816">
        <v>19</v>
      </c>
      <c r="K816" t="s">
        <v>1588</v>
      </c>
      <c r="M816" t="s">
        <v>4462</v>
      </c>
      <c r="R816" t="s">
        <v>1591</v>
      </c>
      <c r="S816" t="s">
        <v>1592</v>
      </c>
      <c r="U816" t="s">
        <v>1829</v>
      </c>
    </row>
    <row r="817" spans="1:22" hidden="1">
      <c r="A817">
        <v>12230</v>
      </c>
      <c r="B817" t="s">
        <v>1578</v>
      </c>
      <c r="D817" t="s">
        <v>190</v>
      </c>
      <c r="E817" t="s">
        <v>4463</v>
      </c>
      <c r="F817" t="s">
        <v>4464</v>
      </c>
      <c r="G817" t="s">
        <v>2795</v>
      </c>
      <c r="H817" t="s">
        <v>4465</v>
      </c>
      <c r="I817" t="b">
        <v>1</v>
      </c>
      <c r="J817">
        <v>3</v>
      </c>
      <c r="K817" t="s">
        <v>1631</v>
      </c>
      <c r="M817" t="s">
        <v>4466</v>
      </c>
      <c r="R817" t="s">
        <v>1591</v>
      </c>
      <c r="S817" t="s">
        <v>1663</v>
      </c>
      <c r="U817" t="s">
        <v>1593</v>
      </c>
      <c r="V817" t="s">
        <v>4467</v>
      </c>
    </row>
    <row r="818" spans="1:22" hidden="1">
      <c r="A818">
        <v>12231</v>
      </c>
      <c r="B818" t="s">
        <v>1578</v>
      </c>
      <c r="D818" t="s">
        <v>190</v>
      </c>
      <c r="E818" t="s">
        <v>4468</v>
      </c>
      <c r="F818" t="s">
        <v>4469</v>
      </c>
      <c r="G818" t="s">
        <v>2795</v>
      </c>
      <c r="H818" t="s">
        <v>4465</v>
      </c>
      <c r="I818" t="b">
        <v>0</v>
      </c>
      <c r="J818">
        <v>4</v>
      </c>
      <c r="K818" t="s">
        <v>1631</v>
      </c>
      <c r="M818" t="s">
        <v>4470</v>
      </c>
      <c r="R818" t="s">
        <v>1643</v>
      </c>
      <c r="S818" t="s">
        <v>1663</v>
      </c>
      <c r="U818" t="s">
        <v>1593</v>
      </c>
      <c r="V818" t="s">
        <v>4471</v>
      </c>
    </row>
    <row r="819" spans="1:22" hidden="1">
      <c r="A819">
        <v>12233</v>
      </c>
      <c r="B819" t="s">
        <v>1578</v>
      </c>
      <c r="D819" t="s">
        <v>190</v>
      </c>
      <c r="E819" t="s">
        <v>1617</v>
      </c>
      <c r="F819" t="s">
        <v>4472</v>
      </c>
      <c r="G819" t="s">
        <v>2795</v>
      </c>
      <c r="I819" t="b">
        <v>0</v>
      </c>
      <c r="J819">
        <v>35</v>
      </c>
      <c r="K819" t="s">
        <v>1581</v>
      </c>
      <c r="M819" t="s">
        <v>4473</v>
      </c>
      <c r="R819" t="s">
        <v>1591</v>
      </c>
      <c r="T819" t="s">
        <v>1621</v>
      </c>
      <c r="U819" t="s">
        <v>1622</v>
      </c>
      <c r="V819" t="s">
        <v>4474</v>
      </c>
    </row>
    <row r="820" spans="1:22" hidden="1">
      <c r="A820">
        <v>12235</v>
      </c>
      <c r="B820" t="s">
        <v>1578</v>
      </c>
      <c r="D820" t="s">
        <v>190</v>
      </c>
      <c r="E820" t="s">
        <v>4475</v>
      </c>
      <c r="F820" t="s">
        <v>4476</v>
      </c>
      <c r="G820" t="s">
        <v>2795</v>
      </c>
      <c r="I820" t="b">
        <v>0</v>
      </c>
      <c r="J820">
        <v>37</v>
      </c>
      <c r="K820" t="s">
        <v>1581</v>
      </c>
      <c r="M820" t="s">
        <v>4477</v>
      </c>
      <c r="N820" t="s">
        <v>4478</v>
      </c>
      <c r="R820" t="s">
        <v>1591</v>
      </c>
      <c r="T820" t="s">
        <v>1584</v>
      </c>
      <c r="U820" t="s">
        <v>1954</v>
      </c>
      <c r="V820" t="s">
        <v>4474</v>
      </c>
    </row>
    <row r="821" spans="1:22" hidden="1">
      <c r="A821">
        <v>12237</v>
      </c>
      <c r="B821" t="s">
        <v>1578</v>
      </c>
      <c r="D821" t="s">
        <v>190</v>
      </c>
      <c r="E821" t="s">
        <v>4479</v>
      </c>
      <c r="F821" t="s">
        <v>4480</v>
      </c>
      <c r="G821" t="s">
        <v>2795</v>
      </c>
      <c r="I821" t="b">
        <v>0</v>
      </c>
      <c r="J821">
        <v>39</v>
      </c>
      <c r="K821" t="s">
        <v>1581</v>
      </c>
      <c r="M821" t="s">
        <v>4481</v>
      </c>
      <c r="R821" t="s">
        <v>1591</v>
      </c>
      <c r="T821" t="s">
        <v>1584</v>
      </c>
      <c r="U821" t="s">
        <v>1584</v>
      </c>
      <c r="V821" t="s">
        <v>4453</v>
      </c>
    </row>
    <row r="822" spans="1:22" hidden="1">
      <c r="A822">
        <v>12356</v>
      </c>
      <c r="B822" t="s">
        <v>1578</v>
      </c>
      <c r="D822" t="s">
        <v>190</v>
      </c>
      <c r="E822" t="s">
        <v>4482</v>
      </c>
      <c r="F822" t="s">
        <v>4483</v>
      </c>
      <c r="I822" t="b">
        <v>0</v>
      </c>
      <c r="J822">
        <v>16</v>
      </c>
      <c r="K822" t="s">
        <v>1588</v>
      </c>
      <c r="M822" t="s">
        <v>4484</v>
      </c>
      <c r="Q822" t="s">
        <v>1590</v>
      </c>
      <c r="R822" t="s">
        <v>1591</v>
      </c>
      <c r="S822" t="s">
        <v>1592</v>
      </c>
      <c r="U822" t="s">
        <v>1593</v>
      </c>
    </row>
    <row r="823" spans="1:22" hidden="1">
      <c r="A823">
        <v>12357</v>
      </c>
      <c r="B823" t="s">
        <v>1578</v>
      </c>
      <c r="D823" t="s">
        <v>190</v>
      </c>
      <c r="E823" t="s">
        <v>4485</v>
      </c>
      <c r="F823" t="s">
        <v>4486</v>
      </c>
      <c r="I823" t="b">
        <v>0</v>
      </c>
      <c r="J823">
        <v>10</v>
      </c>
      <c r="K823" t="s">
        <v>1588</v>
      </c>
      <c r="M823" t="s">
        <v>4487</v>
      </c>
      <c r="Q823" t="s">
        <v>1590</v>
      </c>
      <c r="R823" t="s">
        <v>1591</v>
      </c>
      <c r="S823" t="s">
        <v>1592</v>
      </c>
      <c r="U823" t="s">
        <v>1593</v>
      </c>
    </row>
    <row r="824" spans="1:22" hidden="1">
      <c r="A824">
        <v>12452</v>
      </c>
      <c r="B824" t="s">
        <v>1578</v>
      </c>
      <c r="D824" t="s">
        <v>190</v>
      </c>
      <c r="E824" t="s">
        <v>2476</v>
      </c>
      <c r="F824" t="s">
        <v>2477</v>
      </c>
      <c r="I824" t="b">
        <v>0</v>
      </c>
      <c r="J824">
        <v>48</v>
      </c>
      <c r="K824" t="s">
        <v>1581</v>
      </c>
      <c r="R824" t="s">
        <v>1591</v>
      </c>
      <c r="T824" t="s">
        <v>2283</v>
      </c>
      <c r="U824" t="s">
        <v>2115</v>
      </c>
    </row>
    <row r="825" spans="1:22" hidden="1">
      <c r="A825">
        <v>12471</v>
      </c>
      <c r="B825" t="s">
        <v>1578</v>
      </c>
      <c r="D825" t="s">
        <v>190</v>
      </c>
      <c r="E825" t="s">
        <v>2131</v>
      </c>
      <c r="F825" t="s">
        <v>2989</v>
      </c>
      <c r="G825" t="s">
        <v>2133</v>
      </c>
      <c r="I825" t="b">
        <v>0</v>
      </c>
      <c r="J825">
        <v>51</v>
      </c>
      <c r="K825" t="s">
        <v>1581</v>
      </c>
      <c r="M825" t="s">
        <v>4488</v>
      </c>
      <c r="R825" t="s">
        <v>1769</v>
      </c>
      <c r="T825" t="s">
        <v>1816</v>
      </c>
      <c r="U825" t="s">
        <v>1584</v>
      </c>
    </row>
    <row r="826" spans="1:22">
      <c r="A826">
        <v>12654</v>
      </c>
      <c r="B826" t="s">
        <v>1594</v>
      </c>
      <c r="C826" t="s">
        <v>1594</v>
      </c>
      <c r="D826" t="s">
        <v>190</v>
      </c>
      <c r="E826" t="s">
        <v>1064</v>
      </c>
      <c r="F826" t="s">
        <v>4489</v>
      </c>
      <c r="I826" t="b">
        <v>1</v>
      </c>
      <c r="J826">
        <v>20</v>
      </c>
      <c r="K826" t="s">
        <v>1588</v>
      </c>
      <c r="M826" t="s">
        <v>4490</v>
      </c>
      <c r="R826" t="s">
        <v>1591</v>
      </c>
      <c r="S826" t="s">
        <v>1592</v>
      </c>
      <c r="U826" t="s">
        <v>1622</v>
      </c>
    </row>
    <row r="827" spans="1:22">
      <c r="A827">
        <v>12655</v>
      </c>
      <c r="B827" t="s">
        <v>1594</v>
      </c>
      <c r="C827" t="s">
        <v>1594</v>
      </c>
      <c r="D827" t="s">
        <v>190</v>
      </c>
      <c r="E827" t="s">
        <v>1109</v>
      </c>
      <c r="F827" t="s">
        <v>4491</v>
      </c>
      <c r="I827" t="b">
        <v>1</v>
      </c>
      <c r="J827">
        <v>24</v>
      </c>
      <c r="K827" t="s">
        <v>1588</v>
      </c>
      <c r="M827" t="s">
        <v>4492</v>
      </c>
      <c r="R827" t="s">
        <v>1591</v>
      </c>
      <c r="S827" t="s">
        <v>1592</v>
      </c>
      <c r="U827" t="s">
        <v>1622</v>
      </c>
    </row>
    <row r="828" spans="1:22" hidden="1">
      <c r="A828">
        <v>12657</v>
      </c>
      <c r="B828" t="s">
        <v>1578</v>
      </c>
      <c r="D828" t="s">
        <v>190</v>
      </c>
      <c r="E828" t="s">
        <v>4493</v>
      </c>
      <c r="F828" t="s">
        <v>4494</v>
      </c>
      <c r="G828" t="s">
        <v>4465</v>
      </c>
      <c r="I828" t="b">
        <v>1</v>
      </c>
      <c r="J828">
        <v>27</v>
      </c>
      <c r="K828" t="s">
        <v>1581</v>
      </c>
      <c r="M828" t="s">
        <v>4495</v>
      </c>
      <c r="R828" t="s">
        <v>1591</v>
      </c>
      <c r="T828" t="s">
        <v>4496</v>
      </c>
      <c r="U828" t="s">
        <v>4497</v>
      </c>
      <c r="V828" t="s">
        <v>4453</v>
      </c>
    </row>
    <row r="829" spans="1:22" hidden="1">
      <c r="A829">
        <v>12658</v>
      </c>
      <c r="B829" t="s">
        <v>1578</v>
      </c>
      <c r="D829" t="s">
        <v>190</v>
      </c>
      <c r="E829" t="s">
        <v>4498</v>
      </c>
      <c r="F829" t="s">
        <v>4499</v>
      </c>
      <c r="G829" t="s">
        <v>4465</v>
      </c>
      <c r="I829" t="b">
        <v>1</v>
      </c>
      <c r="J829">
        <v>28</v>
      </c>
      <c r="K829" t="s">
        <v>1581</v>
      </c>
      <c r="M829" t="s">
        <v>4500</v>
      </c>
      <c r="R829" t="s">
        <v>1591</v>
      </c>
      <c r="T829" t="s">
        <v>4496</v>
      </c>
      <c r="U829" t="s">
        <v>1703</v>
      </c>
      <c r="V829" t="s">
        <v>4453</v>
      </c>
    </row>
    <row r="830" spans="1:22" hidden="1">
      <c r="A830">
        <v>12659</v>
      </c>
      <c r="B830" t="s">
        <v>1578</v>
      </c>
      <c r="D830" t="s">
        <v>190</v>
      </c>
      <c r="E830" t="s">
        <v>2392</v>
      </c>
      <c r="F830" t="s">
        <v>4501</v>
      </c>
      <c r="G830" t="s">
        <v>4465</v>
      </c>
      <c r="I830" t="b">
        <v>1</v>
      </c>
      <c r="J830">
        <v>29</v>
      </c>
      <c r="K830" t="s">
        <v>1581</v>
      </c>
      <c r="M830" t="s">
        <v>4502</v>
      </c>
      <c r="R830" t="s">
        <v>1591</v>
      </c>
      <c r="T830" t="s">
        <v>1584</v>
      </c>
      <c r="U830" t="s">
        <v>2391</v>
      </c>
      <c r="V830" t="s">
        <v>4453</v>
      </c>
    </row>
    <row r="831" spans="1:22" hidden="1">
      <c r="A831">
        <v>12660</v>
      </c>
      <c r="B831" t="s">
        <v>1578</v>
      </c>
      <c r="D831" t="s">
        <v>190</v>
      </c>
      <c r="E831" t="s">
        <v>3264</v>
      </c>
      <c r="F831" t="s">
        <v>4503</v>
      </c>
      <c r="G831" t="s">
        <v>4465</v>
      </c>
      <c r="I831" t="b">
        <v>1</v>
      </c>
      <c r="J831">
        <v>30</v>
      </c>
      <c r="K831" t="s">
        <v>1581</v>
      </c>
      <c r="M831" t="s">
        <v>4504</v>
      </c>
      <c r="R831" t="s">
        <v>1591</v>
      </c>
      <c r="T831" t="s">
        <v>1992</v>
      </c>
      <c r="U831" t="s">
        <v>1671</v>
      </c>
      <c r="V831" t="s">
        <v>4453</v>
      </c>
    </row>
    <row r="832" spans="1:22" hidden="1">
      <c r="A832">
        <v>12661</v>
      </c>
      <c r="B832" t="s">
        <v>1578</v>
      </c>
      <c r="D832" t="s">
        <v>190</v>
      </c>
      <c r="E832" t="s">
        <v>4505</v>
      </c>
      <c r="F832" t="s">
        <v>4506</v>
      </c>
      <c r="G832" t="s">
        <v>4465</v>
      </c>
      <c r="I832" t="b">
        <v>1</v>
      </c>
      <c r="J832">
        <v>40</v>
      </c>
      <c r="K832" t="s">
        <v>1581</v>
      </c>
      <c r="M832" t="s">
        <v>4507</v>
      </c>
      <c r="R832" t="s">
        <v>1591</v>
      </c>
      <c r="T832" t="s">
        <v>4496</v>
      </c>
      <c r="U832" t="s">
        <v>1612</v>
      </c>
      <c r="V832" t="s">
        <v>4453</v>
      </c>
    </row>
    <row r="833" spans="1:22" hidden="1">
      <c r="A833">
        <v>4806</v>
      </c>
      <c r="B833" t="s">
        <v>1578</v>
      </c>
      <c r="D833" t="s">
        <v>192</v>
      </c>
      <c r="E833" t="s">
        <v>3072</v>
      </c>
      <c r="F833" t="s">
        <v>4508</v>
      </c>
      <c r="I833" t="b">
        <v>0</v>
      </c>
      <c r="J833">
        <v>55</v>
      </c>
      <c r="K833" t="s">
        <v>1631</v>
      </c>
      <c r="R833" t="s">
        <v>2968</v>
      </c>
      <c r="S833" t="s">
        <v>1670</v>
      </c>
      <c r="U833" t="s">
        <v>1671</v>
      </c>
      <c r="V833" t="s">
        <v>4509</v>
      </c>
    </row>
    <row r="834" spans="1:22" hidden="1">
      <c r="A834">
        <v>6212</v>
      </c>
      <c r="B834" t="s">
        <v>1578</v>
      </c>
      <c r="D834" t="s">
        <v>192</v>
      </c>
      <c r="E834" t="s">
        <v>4510</v>
      </c>
      <c r="F834" t="s">
        <v>4511</v>
      </c>
      <c r="G834" t="s">
        <v>4512</v>
      </c>
      <c r="H834" t="s">
        <v>4513</v>
      </c>
      <c r="I834" t="b">
        <v>0</v>
      </c>
      <c r="J834">
        <v>95</v>
      </c>
      <c r="K834" t="s">
        <v>1581</v>
      </c>
      <c r="M834" t="s">
        <v>4514</v>
      </c>
      <c r="R834" t="s">
        <v>1591</v>
      </c>
      <c r="T834" t="s">
        <v>1583</v>
      </c>
      <c r="U834" t="s">
        <v>2847</v>
      </c>
      <c r="V834" t="s">
        <v>4509</v>
      </c>
    </row>
    <row r="835" spans="1:22" hidden="1">
      <c r="A835">
        <v>6214</v>
      </c>
      <c r="B835" t="s">
        <v>1578</v>
      </c>
      <c r="D835" t="s">
        <v>192</v>
      </c>
      <c r="E835" t="s">
        <v>4515</v>
      </c>
      <c r="F835" t="s">
        <v>4516</v>
      </c>
      <c r="G835" t="s">
        <v>4512</v>
      </c>
      <c r="H835" t="s">
        <v>4517</v>
      </c>
      <c r="I835" t="b">
        <v>0</v>
      </c>
      <c r="J835">
        <v>185</v>
      </c>
      <c r="K835" t="s">
        <v>1581</v>
      </c>
      <c r="M835" t="s">
        <v>4518</v>
      </c>
      <c r="R835" t="s">
        <v>4519</v>
      </c>
      <c r="T835" t="s">
        <v>1583</v>
      </c>
      <c r="U835" t="s">
        <v>1612</v>
      </c>
      <c r="V835" t="s">
        <v>4520</v>
      </c>
    </row>
    <row r="836" spans="1:22" hidden="1">
      <c r="A836">
        <v>6531</v>
      </c>
      <c r="B836" t="s">
        <v>1578</v>
      </c>
      <c r="D836" t="s">
        <v>192</v>
      </c>
      <c r="E836" t="s">
        <v>4521</v>
      </c>
      <c r="F836" t="s">
        <v>4522</v>
      </c>
      <c r="G836" t="s">
        <v>4523</v>
      </c>
      <c r="I836" t="b">
        <v>0</v>
      </c>
      <c r="J836">
        <v>90</v>
      </c>
      <c r="K836" t="s">
        <v>1581</v>
      </c>
      <c r="R836" t="s">
        <v>1591</v>
      </c>
      <c r="T836" t="s">
        <v>1583</v>
      </c>
      <c r="U836" t="s">
        <v>1584</v>
      </c>
      <c r="V836" t="s">
        <v>4509</v>
      </c>
    </row>
    <row r="837" spans="1:22" hidden="1">
      <c r="A837">
        <v>6532</v>
      </c>
      <c r="B837" t="s">
        <v>1578</v>
      </c>
      <c r="D837" t="s">
        <v>192</v>
      </c>
      <c r="E837" t="s">
        <v>4524</v>
      </c>
      <c r="F837" t="s">
        <v>4525</v>
      </c>
      <c r="G837" t="s">
        <v>4523</v>
      </c>
      <c r="H837" t="s">
        <v>4526</v>
      </c>
      <c r="I837" t="b">
        <v>0</v>
      </c>
      <c r="J837">
        <v>15</v>
      </c>
      <c r="K837" t="s">
        <v>1631</v>
      </c>
      <c r="M837" t="s">
        <v>4527</v>
      </c>
      <c r="N837" t="s">
        <v>4528</v>
      </c>
      <c r="R837" t="s">
        <v>1769</v>
      </c>
      <c r="S837" t="s">
        <v>1699</v>
      </c>
      <c r="U837" t="s">
        <v>3722</v>
      </c>
      <c r="V837" t="s">
        <v>4529</v>
      </c>
    </row>
    <row r="838" spans="1:22" hidden="1">
      <c r="A838">
        <v>6533</v>
      </c>
      <c r="B838" t="s">
        <v>1578</v>
      </c>
      <c r="D838" t="s">
        <v>192</v>
      </c>
      <c r="E838" t="s">
        <v>4530</v>
      </c>
      <c r="F838" t="s">
        <v>4531</v>
      </c>
      <c r="G838" t="s">
        <v>4523</v>
      </c>
      <c r="I838" t="b">
        <v>0</v>
      </c>
      <c r="J838">
        <v>110</v>
      </c>
      <c r="K838" t="s">
        <v>1581</v>
      </c>
      <c r="R838" t="s">
        <v>1591</v>
      </c>
      <c r="T838" t="s">
        <v>1584</v>
      </c>
      <c r="U838" t="s">
        <v>1703</v>
      </c>
      <c r="V838" t="s">
        <v>4509</v>
      </c>
    </row>
    <row r="839" spans="1:22" hidden="1">
      <c r="A839">
        <v>6534</v>
      </c>
      <c r="B839" t="s">
        <v>1578</v>
      </c>
      <c r="D839" t="s">
        <v>192</v>
      </c>
      <c r="E839" t="s">
        <v>4532</v>
      </c>
      <c r="F839" t="s">
        <v>4533</v>
      </c>
      <c r="G839" t="s">
        <v>4523</v>
      </c>
      <c r="I839" t="b">
        <v>0</v>
      </c>
      <c r="J839">
        <v>120</v>
      </c>
      <c r="K839" t="s">
        <v>1581</v>
      </c>
      <c r="R839" t="s">
        <v>1591</v>
      </c>
      <c r="T839" t="s">
        <v>1584</v>
      </c>
      <c r="U839" t="s">
        <v>1584</v>
      </c>
      <c r="V839" t="s">
        <v>4509</v>
      </c>
    </row>
    <row r="840" spans="1:22" hidden="1">
      <c r="A840">
        <v>6538</v>
      </c>
      <c r="B840" t="s">
        <v>1578</v>
      </c>
      <c r="D840" t="s">
        <v>192</v>
      </c>
      <c r="E840" t="s">
        <v>4534</v>
      </c>
      <c r="F840" t="s">
        <v>4535</v>
      </c>
      <c r="G840" t="s">
        <v>4523</v>
      </c>
      <c r="I840" t="b">
        <v>0</v>
      </c>
      <c r="J840">
        <v>105</v>
      </c>
      <c r="K840" t="s">
        <v>1581</v>
      </c>
      <c r="R840" t="s">
        <v>1591</v>
      </c>
      <c r="T840" t="s">
        <v>1584</v>
      </c>
      <c r="U840" t="s">
        <v>1584</v>
      </c>
      <c r="V840" t="s">
        <v>4509</v>
      </c>
    </row>
    <row r="841" spans="1:22" hidden="1">
      <c r="A841">
        <v>8220</v>
      </c>
      <c r="B841" t="s">
        <v>1578</v>
      </c>
      <c r="D841" t="s">
        <v>192</v>
      </c>
      <c r="E841" t="s">
        <v>4536</v>
      </c>
      <c r="F841" t="s">
        <v>4537</v>
      </c>
      <c r="H841" t="s">
        <v>4538</v>
      </c>
      <c r="I841" t="b">
        <v>0</v>
      </c>
      <c r="J841">
        <v>200</v>
      </c>
      <c r="K841" t="s">
        <v>1581</v>
      </c>
      <c r="R841" t="s">
        <v>4539</v>
      </c>
      <c r="T841" t="s">
        <v>1583</v>
      </c>
      <c r="U841" t="s">
        <v>1612</v>
      </c>
      <c r="V841" t="s">
        <v>4509</v>
      </c>
    </row>
    <row r="842" spans="1:22" hidden="1">
      <c r="A842">
        <v>9974</v>
      </c>
      <c r="B842" t="s">
        <v>1578</v>
      </c>
      <c r="D842" t="s">
        <v>192</v>
      </c>
      <c r="E842" t="s">
        <v>4540</v>
      </c>
      <c r="F842" t="s">
        <v>4541</v>
      </c>
      <c r="G842" t="s">
        <v>1884</v>
      </c>
      <c r="H842" t="s">
        <v>4526</v>
      </c>
      <c r="I842" t="b">
        <v>0</v>
      </c>
      <c r="J842">
        <v>100</v>
      </c>
      <c r="K842" t="s">
        <v>1581</v>
      </c>
      <c r="M842" t="s">
        <v>4542</v>
      </c>
      <c r="R842" t="s">
        <v>1659</v>
      </c>
      <c r="T842" t="s">
        <v>1627</v>
      </c>
      <c r="U842" t="s">
        <v>1881</v>
      </c>
      <c r="V842" t="s">
        <v>4529</v>
      </c>
    </row>
    <row r="843" spans="1:22" hidden="1">
      <c r="A843">
        <v>9975</v>
      </c>
      <c r="B843" t="s">
        <v>1578</v>
      </c>
      <c r="D843" t="s">
        <v>192</v>
      </c>
      <c r="E843" t="s">
        <v>4543</v>
      </c>
      <c r="F843" t="s">
        <v>4544</v>
      </c>
      <c r="G843" t="s">
        <v>1884</v>
      </c>
      <c r="H843" t="s">
        <v>4545</v>
      </c>
      <c r="I843" t="b">
        <v>0</v>
      </c>
      <c r="J843">
        <v>115</v>
      </c>
      <c r="K843" t="s">
        <v>1581</v>
      </c>
      <c r="M843" t="s">
        <v>4546</v>
      </c>
      <c r="R843" t="s">
        <v>1591</v>
      </c>
      <c r="T843" t="s">
        <v>1627</v>
      </c>
      <c r="U843" t="s">
        <v>1671</v>
      </c>
      <c r="V843" t="s">
        <v>4547</v>
      </c>
    </row>
    <row r="844" spans="1:22" hidden="1">
      <c r="A844">
        <v>10554</v>
      </c>
      <c r="B844" t="s">
        <v>1578</v>
      </c>
      <c r="D844" t="s">
        <v>192</v>
      </c>
      <c r="E844" t="s">
        <v>3033</v>
      </c>
      <c r="F844" t="s">
        <v>4548</v>
      </c>
      <c r="G844" t="s">
        <v>4549</v>
      </c>
      <c r="I844" t="b">
        <v>0</v>
      </c>
      <c r="J844">
        <v>60</v>
      </c>
      <c r="K844" t="s">
        <v>1631</v>
      </c>
      <c r="R844" t="s">
        <v>1591</v>
      </c>
      <c r="S844" t="s">
        <v>1670</v>
      </c>
      <c r="T844" t="s">
        <v>1621</v>
      </c>
      <c r="U844" t="s">
        <v>4550</v>
      </c>
      <c r="V844" t="s">
        <v>4509</v>
      </c>
    </row>
    <row r="845" spans="1:22" hidden="1">
      <c r="A845">
        <v>10692</v>
      </c>
      <c r="B845" t="s">
        <v>1578</v>
      </c>
      <c r="D845" t="s">
        <v>192</v>
      </c>
      <c r="E845" t="s">
        <v>4551</v>
      </c>
      <c r="F845" t="s">
        <v>4552</v>
      </c>
      <c r="G845" t="s">
        <v>4553</v>
      </c>
      <c r="I845" t="b">
        <v>0</v>
      </c>
      <c r="J845">
        <v>80</v>
      </c>
      <c r="K845" t="s">
        <v>1581</v>
      </c>
      <c r="M845" t="s">
        <v>4554</v>
      </c>
      <c r="R845" t="s">
        <v>1591</v>
      </c>
      <c r="T845" t="s">
        <v>1648</v>
      </c>
      <c r="U845" t="s">
        <v>1829</v>
      </c>
      <c r="V845" t="s">
        <v>4555</v>
      </c>
    </row>
    <row r="846" spans="1:22" hidden="1">
      <c r="A846">
        <v>11610</v>
      </c>
      <c r="B846" t="s">
        <v>1578</v>
      </c>
      <c r="D846" t="s">
        <v>192</v>
      </c>
      <c r="E846" t="s">
        <v>4556</v>
      </c>
      <c r="F846" t="s">
        <v>4557</v>
      </c>
      <c r="G846" t="s">
        <v>4558</v>
      </c>
      <c r="H846" t="s">
        <v>4559</v>
      </c>
      <c r="I846" t="b">
        <v>0</v>
      </c>
      <c r="J846">
        <v>17</v>
      </c>
      <c r="K846" t="s">
        <v>1631</v>
      </c>
      <c r="M846" t="s">
        <v>4560</v>
      </c>
      <c r="N846" t="s">
        <v>4561</v>
      </c>
      <c r="R846" t="s">
        <v>1591</v>
      </c>
      <c r="S846" t="s">
        <v>1584</v>
      </c>
      <c r="U846" t="s">
        <v>2246</v>
      </c>
      <c r="V846" t="s">
        <v>4562</v>
      </c>
    </row>
    <row r="847" spans="1:22" hidden="1">
      <c r="A847">
        <v>11803</v>
      </c>
      <c r="B847" t="s">
        <v>1578</v>
      </c>
      <c r="D847" t="s">
        <v>192</v>
      </c>
      <c r="E847" t="s">
        <v>4563</v>
      </c>
      <c r="F847" t="s">
        <v>4564</v>
      </c>
      <c r="G847" t="s">
        <v>4565</v>
      </c>
      <c r="H847" t="s">
        <v>4526</v>
      </c>
      <c r="I847" t="b">
        <v>0</v>
      </c>
      <c r="J847">
        <v>5</v>
      </c>
      <c r="K847" t="s">
        <v>1631</v>
      </c>
      <c r="M847" t="s">
        <v>4566</v>
      </c>
      <c r="R847" t="s">
        <v>1769</v>
      </c>
      <c r="S847" t="s">
        <v>1663</v>
      </c>
      <c r="U847" t="s">
        <v>1622</v>
      </c>
      <c r="V847" t="s">
        <v>4529</v>
      </c>
    </row>
    <row r="848" spans="1:22">
      <c r="A848">
        <v>11951</v>
      </c>
      <c r="B848" t="s">
        <v>1594</v>
      </c>
      <c r="C848" t="s">
        <v>1594</v>
      </c>
      <c r="D848" t="s">
        <v>192</v>
      </c>
      <c r="E848" t="s">
        <v>3845</v>
      </c>
      <c r="F848" t="s">
        <v>4567</v>
      </c>
      <c r="G848" t="s">
        <v>4568</v>
      </c>
      <c r="I848" t="b">
        <v>0</v>
      </c>
      <c r="J848">
        <v>75</v>
      </c>
      <c r="K848" t="s">
        <v>1581</v>
      </c>
      <c r="M848" t="s">
        <v>4569</v>
      </c>
      <c r="R848" t="s">
        <v>1769</v>
      </c>
      <c r="T848" t="s">
        <v>1816</v>
      </c>
      <c r="U848" t="s">
        <v>1584</v>
      </c>
    </row>
    <row r="849" spans="1:22" hidden="1">
      <c r="A849">
        <v>12211</v>
      </c>
      <c r="B849" t="s">
        <v>1578</v>
      </c>
      <c r="D849" t="s">
        <v>192</v>
      </c>
      <c r="E849" t="s">
        <v>4570</v>
      </c>
      <c r="F849" t="s">
        <v>4571</v>
      </c>
      <c r="G849" t="s">
        <v>4572</v>
      </c>
      <c r="I849" t="b">
        <v>0</v>
      </c>
      <c r="J849">
        <v>85</v>
      </c>
      <c r="K849" t="s">
        <v>1581</v>
      </c>
      <c r="M849" t="s">
        <v>4573</v>
      </c>
      <c r="R849" t="s">
        <v>1591</v>
      </c>
      <c r="T849" t="s">
        <v>1584</v>
      </c>
      <c r="U849" t="s">
        <v>1584</v>
      </c>
      <c r="V849" t="s">
        <v>4574</v>
      </c>
    </row>
    <row r="850" spans="1:22">
      <c r="A850">
        <v>12222</v>
      </c>
      <c r="B850" t="s">
        <v>1594</v>
      </c>
      <c r="C850" t="s">
        <v>1594</v>
      </c>
      <c r="D850" t="s">
        <v>192</v>
      </c>
      <c r="E850" t="s">
        <v>4575</v>
      </c>
      <c r="F850" t="s">
        <v>4576</v>
      </c>
      <c r="G850" t="s">
        <v>4526</v>
      </c>
      <c r="I850" t="b">
        <v>0</v>
      </c>
      <c r="J850">
        <v>18</v>
      </c>
      <c r="K850" t="s">
        <v>1631</v>
      </c>
      <c r="M850" t="s">
        <v>4577</v>
      </c>
      <c r="R850" t="s">
        <v>1769</v>
      </c>
      <c r="S850" t="s">
        <v>1663</v>
      </c>
      <c r="U850" t="s">
        <v>4578</v>
      </c>
      <c r="V850" t="s">
        <v>4579</v>
      </c>
    </row>
    <row r="851" spans="1:22" hidden="1">
      <c r="A851">
        <v>12223</v>
      </c>
      <c r="B851" t="s">
        <v>1578</v>
      </c>
      <c r="D851" t="s">
        <v>192</v>
      </c>
      <c r="E851" t="s">
        <v>4580</v>
      </c>
      <c r="F851" t="s">
        <v>4581</v>
      </c>
      <c r="G851" t="s">
        <v>4526</v>
      </c>
      <c r="I851" t="b">
        <v>0</v>
      </c>
      <c r="J851">
        <v>113</v>
      </c>
      <c r="K851" t="s">
        <v>1581</v>
      </c>
      <c r="M851" t="s">
        <v>4582</v>
      </c>
      <c r="R851" t="s">
        <v>1678</v>
      </c>
      <c r="T851" t="s">
        <v>1717</v>
      </c>
      <c r="U851" t="s">
        <v>2090</v>
      </c>
      <c r="V851" t="s">
        <v>4579</v>
      </c>
    </row>
    <row r="852" spans="1:22" hidden="1">
      <c r="A852">
        <v>12224</v>
      </c>
      <c r="B852" t="s">
        <v>1578</v>
      </c>
      <c r="D852" t="s">
        <v>192</v>
      </c>
      <c r="E852" t="s">
        <v>4583</v>
      </c>
      <c r="F852" t="s">
        <v>4584</v>
      </c>
      <c r="G852" t="s">
        <v>4526</v>
      </c>
      <c r="I852" t="b">
        <v>0</v>
      </c>
      <c r="J852">
        <v>19</v>
      </c>
      <c r="K852" t="s">
        <v>1631</v>
      </c>
      <c r="M852" t="s">
        <v>4585</v>
      </c>
      <c r="N852" t="s">
        <v>4586</v>
      </c>
      <c r="R852" t="s">
        <v>1678</v>
      </c>
      <c r="S852" t="s">
        <v>1670</v>
      </c>
      <c r="U852" t="s">
        <v>2531</v>
      </c>
      <c r="V852" t="s">
        <v>4579</v>
      </c>
    </row>
    <row r="853" spans="1:22" hidden="1">
      <c r="A853">
        <v>12225</v>
      </c>
      <c r="B853" t="s">
        <v>1578</v>
      </c>
      <c r="D853" t="s">
        <v>192</v>
      </c>
      <c r="E853" t="s">
        <v>4587</v>
      </c>
      <c r="F853" t="s">
        <v>4588</v>
      </c>
      <c r="G853" t="s">
        <v>4526</v>
      </c>
      <c r="I853" t="b">
        <v>0</v>
      </c>
      <c r="J853">
        <v>117</v>
      </c>
      <c r="K853" t="s">
        <v>1581</v>
      </c>
      <c r="M853" t="s">
        <v>4589</v>
      </c>
      <c r="R853" t="s">
        <v>1678</v>
      </c>
      <c r="T853" t="s">
        <v>1584</v>
      </c>
      <c r="U853" t="s">
        <v>1636</v>
      </c>
      <c r="V853" t="s">
        <v>4590</v>
      </c>
    </row>
    <row r="854" spans="1:22">
      <c r="A854">
        <v>12298</v>
      </c>
      <c r="B854" t="s">
        <v>1594</v>
      </c>
      <c r="C854" t="s">
        <v>1594</v>
      </c>
      <c r="D854" t="s">
        <v>192</v>
      </c>
      <c r="E854" t="s">
        <v>3874</v>
      </c>
      <c r="F854" t="s">
        <v>4591</v>
      </c>
      <c r="I854" t="b">
        <v>0</v>
      </c>
      <c r="J854">
        <v>70</v>
      </c>
      <c r="K854" t="s">
        <v>1588</v>
      </c>
      <c r="M854" t="s">
        <v>4592</v>
      </c>
      <c r="R854" t="s">
        <v>1591</v>
      </c>
      <c r="S854" t="s">
        <v>1663</v>
      </c>
      <c r="U854" t="s">
        <v>1797</v>
      </c>
    </row>
    <row r="855" spans="1:22" hidden="1">
      <c r="A855">
        <v>12383</v>
      </c>
      <c r="B855" t="s">
        <v>1578</v>
      </c>
      <c r="D855" t="s">
        <v>192</v>
      </c>
      <c r="E855" t="s">
        <v>4593</v>
      </c>
      <c r="F855" t="s">
        <v>4594</v>
      </c>
      <c r="I855" t="b">
        <v>0</v>
      </c>
      <c r="J855">
        <v>73</v>
      </c>
      <c r="K855" t="s">
        <v>1588</v>
      </c>
      <c r="M855" t="s">
        <v>4595</v>
      </c>
      <c r="R855" t="s">
        <v>1591</v>
      </c>
      <c r="S855" t="s">
        <v>1840</v>
      </c>
      <c r="U855" t="s">
        <v>1829</v>
      </c>
    </row>
    <row r="856" spans="1:22" hidden="1">
      <c r="A856">
        <v>12385</v>
      </c>
      <c r="B856" t="s">
        <v>1578</v>
      </c>
      <c r="D856" t="s">
        <v>192</v>
      </c>
      <c r="E856" t="s">
        <v>1894</v>
      </c>
      <c r="F856" t="s">
        <v>4596</v>
      </c>
      <c r="G856" t="s">
        <v>4526</v>
      </c>
      <c r="I856" t="b">
        <v>0</v>
      </c>
      <c r="J856">
        <v>83</v>
      </c>
      <c r="K856" t="s">
        <v>1581</v>
      </c>
      <c r="M856" t="s">
        <v>4597</v>
      </c>
      <c r="R856" t="s">
        <v>1591</v>
      </c>
      <c r="T856" t="s">
        <v>1584</v>
      </c>
      <c r="U856" t="s">
        <v>1584</v>
      </c>
      <c r="V856" t="s">
        <v>4547</v>
      </c>
    </row>
    <row r="857" spans="1:22" hidden="1">
      <c r="A857">
        <v>12472</v>
      </c>
      <c r="B857" t="s">
        <v>1578</v>
      </c>
      <c r="D857" t="s">
        <v>192</v>
      </c>
      <c r="E857" t="s">
        <v>2131</v>
      </c>
      <c r="F857" t="s">
        <v>2132</v>
      </c>
      <c r="G857" t="s">
        <v>2133</v>
      </c>
      <c r="I857" t="b">
        <v>0</v>
      </c>
      <c r="J857">
        <v>152</v>
      </c>
      <c r="K857" t="s">
        <v>1581</v>
      </c>
      <c r="M857" t="s">
        <v>4598</v>
      </c>
      <c r="R857" t="s">
        <v>1769</v>
      </c>
      <c r="T857" t="s">
        <v>1816</v>
      </c>
      <c r="U857" t="s">
        <v>1584</v>
      </c>
    </row>
    <row r="858" spans="1:22" hidden="1">
      <c r="A858">
        <v>12590</v>
      </c>
      <c r="B858" t="s">
        <v>1578</v>
      </c>
      <c r="D858" t="s">
        <v>192</v>
      </c>
      <c r="E858" t="s">
        <v>4599</v>
      </c>
      <c r="F858" t="s">
        <v>4600</v>
      </c>
      <c r="G858" t="s">
        <v>4601</v>
      </c>
      <c r="I858" t="b">
        <v>0</v>
      </c>
      <c r="J858">
        <v>77</v>
      </c>
      <c r="K858" t="s">
        <v>1581</v>
      </c>
      <c r="M858" t="s">
        <v>4602</v>
      </c>
      <c r="R858" t="s">
        <v>1769</v>
      </c>
      <c r="T858" t="s">
        <v>1727</v>
      </c>
      <c r="U858" t="s">
        <v>1612</v>
      </c>
    </row>
    <row r="859" spans="1:22" hidden="1">
      <c r="A859">
        <v>12605</v>
      </c>
      <c r="B859" t="s">
        <v>1578</v>
      </c>
      <c r="D859" t="s">
        <v>192</v>
      </c>
      <c r="E859" t="s">
        <v>4603</v>
      </c>
      <c r="F859" t="s">
        <v>4604</v>
      </c>
      <c r="I859" t="b">
        <v>0</v>
      </c>
      <c r="J859">
        <v>74</v>
      </c>
      <c r="K859" t="s">
        <v>1588</v>
      </c>
      <c r="M859" t="s">
        <v>4605</v>
      </c>
      <c r="R859" t="s">
        <v>1591</v>
      </c>
      <c r="S859" t="s">
        <v>1592</v>
      </c>
      <c r="U859" t="s">
        <v>1593</v>
      </c>
    </row>
    <row r="860" spans="1:22">
      <c r="A860">
        <v>12608</v>
      </c>
      <c r="B860" t="s">
        <v>1594</v>
      </c>
      <c r="C860" t="s">
        <v>1594</v>
      </c>
      <c r="D860" t="s">
        <v>192</v>
      </c>
      <c r="E860" t="s">
        <v>4606</v>
      </c>
      <c r="F860" t="s">
        <v>4607</v>
      </c>
      <c r="I860" t="b">
        <v>0</v>
      </c>
      <c r="J860">
        <v>74</v>
      </c>
      <c r="K860" t="s">
        <v>1588</v>
      </c>
      <c r="M860" t="s">
        <v>4608</v>
      </c>
      <c r="R860" t="s">
        <v>1591</v>
      </c>
      <c r="S860" t="s">
        <v>1592</v>
      </c>
      <c r="U860" t="s">
        <v>1593</v>
      </c>
    </row>
    <row r="861" spans="1:22" hidden="1">
      <c r="A861">
        <v>12609</v>
      </c>
      <c r="B861" t="s">
        <v>1578</v>
      </c>
      <c r="D861" t="s">
        <v>192</v>
      </c>
      <c r="E861" t="s">
        <v>4609</v>
      </c>
      <c r="F861" t="s">
        <v>4610</v>
      </c>
      <c r="I861" t="b">
        <v>0</v>
      </c>
      <c r="J861">
        <v>77</v>
      </c>
      <c r="K861" t="s">
        <v>1588</v>
      </c>
      <c r="M861" t="s">
        <v>4611</v>
      </c>
      <c r="R861" t="s">
        <v>1603</v>
      </c>
      <c r="S861" t="s">
        <v>1592</v>
      </c>
      <c r="U861" t="s">
        <v>1593</v>
      </c>
    </row>
    <row r="862" spans="1:22">
      <c r="A862">
        <v>12613</v>
      </c>
      <c r="B862" t="s">
        <v>1594</v>
      </c>
      <c r="C862" t="s">
        <v>1594</v>
      </c>
      <c r="D862" t="s">
        <v>192</v>
      </c>
      <c r="E862" t="s">
        <v>4612</v>
      </c>
      <c r="F862" t="s">
        <v>4613</v>
      </c>
      <c r="I862" t="b">
        <v>0</v>
      </c>
      <c r="J862">
        <v>78</v>
      </c>
      <c r="K862" t="s">
        <v>1588</v>
      </c>
      <c r="M862" t="s">
        <v>4614</v>
      </c>
      <c r="R862" t="s">
        <v>1591</v>
      </c>
      <c r="S862" t="s">
        <v>1663</v>
      </c>
      <c r="U862" t="s">
        <v>2115</v>
      </c>
    </row>
    <row r="863" spans="1:22" hidden="1">
      <c r="A863">
        <v>12614</v>
      </c>
      <c r="B863" t="s">
        <v>1578</v>
      </c>
      <c r="D863" t="s">
        <v>192</v>
      </c>
      <c r="E863" t="s">
        <v>4615</v>
      </c>
      <c r="F863" t="s">
        <v>4616</v>
      </c>
      <c r="G863" t="s">
        <v>4601</v>
      </c>
      <c r="I863" t="b">
        <v>0</v>
      </c>
      <c r="J863">
        <v>81</v>
      </c>
      <c r="K863" t="s">
        <v>1581</v>
      </c>
      <c r="M863" t="s">
        <v>4617</v>
      </c>
      <c r="R863" t="s">
        <v>1591</v>
      </c>
      <c r="T863" t="s">
        <v>1648</v>
      </c>
      <c r="U863" t="s">
        <v>1598</v>
      </c>
    </row>
    <row r="864" spans="1:22" hidden="1">
      <c r="A864">
        <v>12692</v>
      </c>
      <c r="B864" t="s">
        <v>1578</v>
      </c>
      <c r="D864" t="s">
        <v>192</v>
      </c>
      <c r="E864" t="s">
        <v>4618</v>
      </c>
      <c r="F864" t="s">
        <v>4619</v>
      </c>
      <c r="I864" t="b">
        <v>1</v>
      </c>
      <c r="J864">
        <v>71</v>
      </c>
      <c r="K864" t="s">
        <v>1588</v>
      </c>
      <c r="M864" t="s">
        <v>4620</v>
      </c>
      <c r="R864" t="s">
        <v>1591</v>
      </c>
      <c r="S864" t="s">
        <v>1592</v>
      </c>
      <c r="U864" t="s">
        <v>1593</v>
      </c>
    </row>
    <row r="865" spans="1:22">
      <c r="A865">
        <v>12693</v>
      </c>
      <c r="B865" t="s">
        <v>1594</v>
      </c>
      <c r="C865" t="s">
        <v>1594</v>
      </c>
      <c r="D865" t="s">
        <v>192</v>
      </c>
      <c r="E865" t="s">
        <v>4621</v>
      </c>
      <c r="F865" t="s">
        <v>4622</v>
      </c>
      <c r="I865" t="b">
        <v>1</v>
      </c>
      <c r="J865">
        <v>72</v>
      </c>
      <c r="K865" t="s">
        <v>1588</v>
      </c>
      <c r="M865" t="s">
        <v>4623</v>
      </c>
      <c r="R865" t="s">
        <v>1591</v>
      </c>
      <c r="S865" t="s">
        <v>1592</v>
      </c>
      <c r="U865" t="s">
        <v>1746</v>
      </c>
    </row>
    <row r="866" spans="1:22" hidden="1">
      <c r="A866">
        <v>4841</v>
      </c>
      <c r="B866" t="s">
        <v>1578</v>
      </c>
      <c r="D866" t="s">
        <v>194</v>
      </c>
      <c r="E866" t="s">
        <v>4624</v>
      </c>
      <c r="F866" t="s">
        <v>4625</v>
      </c>
      <c r="H866" t="s">
        <v>2933</v>
      </c>
      <c r="I866" t="b">
        <v>0</v>
      </c>
      <c r="J866">
        <v>40</v>
      </c>
      <c r="K866" t="s">
        <v>1581</v>
      </c>
      <c r="R866" t="s">
        <v>1684</v>
      </c>
      <c r="T866" t="s">
        <v>1583</v>
      </c>
      <c r="U866" t="s">
        <v>1671</v>
      </c>
      <c r="V866" t="s">
        <v>4626</v>
      </c>
    </row>
    <row r="867" spans="1:22" ht="87" hidden="1">
      <c r="A867">
        <v>5334</v>
      </c>
      <c r="B867" t="s">
        <v>1578</v>
      </c>
      <c r="D867" t="s">
        <v>194</v>
      </c>
      <c r="E867" t="s">
        <v>605</v>
      </c>
      <c r="F867" s="9" t="s">
        <v>4627</v>
      </c>
      <c r="G867" t="s">
        <v>4628</v>
      </c>
      <c r="I867" t="b">
        <v>0</v>
      </c>
      <c r="J867">
        <v>31</v>
      </c>
      <c r="K867" t="s">
        <v>1631</v>
      </c>
      <c r="R867" t="s">
        <v>1643</v>
      </c>
      <c r="S867" t="s">
        <v>1699</v>
      </c>
      <c r="U867" t="s">
        <v>2645</v>
      </c>
      <c r="V867" t="s">
        <v>4629</v>
      </c>
    </row>
    <row r="868" spans="1:22" hidden="1">
      <c r="A868">
        <v>6155</v>
      </c>
      <c r="B868" t="s">
        <v>1578</v>
      </c>
      <c r="D868" t="s">
        <v>194</v>
      </c>
      <c r="E868" t="s">
        <v>4630</v>
      </c>
      <c r="F868" t="s">
        <v>4631</v>
      </c>
      <c r="I868" t="b">
        <v>0</v>
      </c>
      <c r="J868">
        <v>25</v>
      </c>
      <c r="K868" t="s">
        <v>1631</v>
      </c>
      <c r="R868" t="s">
        <v>1678</v>
      </c>
      <c r="S868" t="s">
        <v>1679</v>
      </c>
      <c r="U868" t="s">
        <v>1881</v>
      </c>
      <c r="V868" t="s">
        <v>4629</v>
      </c>
    </row>
    <row r="869" spans="1:22" hidden="1">
      <c r="A869">
        <v>11900</v>
      </c>
      <c r="B869" t="s">
        <v>1578</v>
      </c>
      <c r="D869" t="s">
        <v>194</v>
      </c>
      <c r="E869" t="s">
        <v>4632</v>
      </c>
      <c r="F869" t="s">
        <v>4633</v>
      </c>
      <c r="G869" t="s">
        <v>4634</v>
      </c>
      <c r="H869" t="s">
        <v>4635</v>
      </c>
      <c r="I869" t="b">
        <v>0</v>
      </c>
      <c r="J869">
        <v>47</v>
      </c>
      <c r="K869" t="s">
        <v>1581</v>
      </c>
      <c r="M869" t="s">
        <v>4636</v>
      </c>
      <c r="R869" t="s">
        <v>1591</v>
      </c>
      <c r="T869" t="s">
        <v>1627</v>
      </c>
      <c r="U869" t="s">
        <v>1881</v>
      </c>
      <c r="V869" t="s">
        <v>4637</v>
      </c>
    </row>
    <row r="870" spans="1:22" ht="144.94999999999999" hidden="1">
      <c r="A870">
        <v>12066</v>
      </c>
      <c r="B870" t="s">
        <v>1578</v>
      </c>
      <c r="D870" t="s">
        <v>194</v>
      </c>
      <c r="E870" t="s">
        <v>4638</v>
      </c>
      <c r="F870" s="9" t="s">
        <v>4639</v>
      </c>
      <c r="I870" t="b">
        <v>0</v>
      </c>
      <c r="J870">
        <v>10</v>
      </c>
      <c r="K870" t="s">
        <v>1631</v>
      </c>
      <c r="M870" t="s">
        <v>4640</v>
      </c>
      <c r="R870" t="s">
        <v>1643</v>
      </c>
      <c r="S870" t="s">
        <v>1663</v>
      </c>
      <c r="U870" t="s">
        <v>1636</v>
      </c>
    </row>
    <row r="871" spans="1:22" hidden="1">
      <c r="A871">
        <v>12264</v>
      </c>
      <c r="B871" t="s">
        <v>1578</v>
      </c>
      <c r="D871" t="s">
        <v>194</v>
      </c>
      <c r="E871" t="s">
        <v>4641</v>
      </c>
      <c r="F871" t="s">
        <v>4642</v>
      </c>
      <c r="I871" t="b">
        <v>0</v>
      </c>
      <c r="J871">
        <v>100</v>
      </c>
      <c r="K871" t="s">
        <v>1588</v>
      </c>
      <c r="M871" t="s">
        <v>4643</v>
      </c>
      <c r="R871" t="s">
        <v>1591</v>
      </c>
      <c r="S871" t="s">
        <v>1584</v>
      </c>
      <c r="U871" t="s">
        <v>1616</v>
      </c>
    </row>
    <row r="872" spans="1:22">
      <c r="A872">
        <v>12325</v>
      </c>
      <c r="B872" t="s">
        <v>1594</v>
      </c>
      <c r="C872" t="s">
        <v>1594</v>
      </c>
      <c r="D872" t="s">
        <v>194</v>
      </c>
      <c r="E872" t="s">
        <v>335</v>
      </c>
      <c r="F872" t="s">
        <v>4644</v>
      </c>
      <c r="I872" t="b">
        <v>0</v>
      </c>
      <c r="J872">
        <v>19</v>
      </c>
      <c r="K872" t="s">
        <v>1631</v>
      </c>
      <c r="M872" t="s">
        <v>4645</v>
      </c>
      <c r="Q872" t="s">
        <v>1590</v>
      </c>
      <c r="R872" t="s">
        <v>4646</v>
      </c>
      <c r="S872" t="s">
        <v>1663</v>
      </c>
      <c r="U872" t="s">
        <v>1636</v>
      </c>
    </row>
    <row r="873" spans="1:22" hidden="1">
      <c r="A873">
        <v>12326</v>
      </c>
      <c r="B873" t="s">
        <v>1578</v>
      </c>
      <c r="D873" t="s">
        <v>194</v>
      </c>
      <c r="E873" t="s">
        <v>4647</v>
      </c>
      <c r="F873" t="s">
        <v>4648</v>
      </c>
      <c r="I873" t="b">
        <v>0</v>
      </c>
      <c r="J873">
        <v>103</v>
      </c>
      <c r="K873" t="s">
        <v>1588</v>
      </c>
      <c r="M873" t="s">
        <v>4649</v>
      </c>
      <c r="R873" t="s">
        <v>1591</v>
      </c>
      <c r="S873" t="s">
        <v>2537</v>
      </c>
      <c r="U873" t="s">
        <v>1593</v>
      </c>
    </row>
    <row r="874" spans="1:22" hidden="1">
      <c r="A874">
        <v>12327</v>
      </c>
      <c r="B874" t="s">
        <v>1578</v>
      </c>
      <c r="D874" t="s">
        <v>194</v>
      </c>
      <c r="E874" t="s">
        <v>4650</v>
      </c>
      <c r="F874" t="s">
        <v>4651</v>
      </c>
      <c r="I874" t="b">
        <v>0</v>
      </c>
      <c r="J874">
        <v>120</v>
      </c>
      <c r="K874" t="s">
        <v>1588</v>
      </c>
      <c r="M874" t="s">
        <v>4652</v>
      </c>
      <c r="R874" t="s">
        <v>1591</v>
      </c>
      <c r="S874" t="s">
        <v>1592</v>
      </c>
      <c r="U874" t="s">
        <v>1593</v>
      </c>
    </row>
    <row r="875" spans="1:22">
      <c r="A875">
        <v>12328</v>
      </c>
      <c r="B875" t="s">
        <v>1594</v>
      </c>
      <c r="C875" t="s">
        <v>1594</v>
      </c>
      <c r="D875" t="s">
        <v>194</v>
      </c>
      <c r="E875" t="s">
        <v>4653</v>
      </c>
      <c r="F875" t="s">
        <v>4654</v>
      </c>
      <c r="I875" t="b">
        <v>0</v>
      </c>
      <c r="J875">
        <v>130</v>
      </c>
      <c r="K875" t="s">
        <v>1588</v>
      </c>
      <c r="M875" t="s">
        <v>4655</v>
      </c>
      <c r="R875" t="s">
        <v>1591</v>
      </c>
      <c r="S875" t="s">
        <v>1592</v>
      </c>
      <c r="U875" t="s">
        <v>1593</v>
      </c>
    </row>
    <row r="876" spans="1:22">
      <c r="A876">
        <v>12329</v>
      </c>
      <c r="B876" t="s">
        <v>1594</v>
      </c>
      <c r="C876" t="s">
        <v>1594</v>
      </c>
      <c r="D876" t="s">
        <v>194</v>
      </c>
      <c r="E876" t="s">
        <v>4656</v>
      </c>
      <c r="F876" t="s">
        <v>4657</v>
      </c>
      <c r="I876" t="b">
        <v>0</v>
      </c>
      <c r="J876">
        <v>140</v>
      </c>
      <c r="K876" t="s">
        <v>1588</v>
      </c>
      <c r="M876" t="s">
        <v>4658</v>
      </c>
      <c r="R876" t="s">
        <v>1591</v>
      </c>
      <c r="S876" t="s">
        <v>1592</v>
      </c>
      <c r="U876" t="s">
        <v>1593</v>
      </c>
    </row>
    <row r="877" spans="1:22">
      <c r="A877">
        <v>12330</v>
      </c>
      <c r="B877" t="s">
        <v>1594</v>
      </c>
      <c r="C877" t="s">
        <v>1594</v>
      </c>
      <c r="D877" t="s">
        <v>194</v>
      </c>
      <c r="E877" t="s">
        <v>4659</v>
      </c>
      <c r="F877" t="s">
        <v>4660</v>
      </c>
      <c r="I877" t="b">
        <v>0</v>
      </c>
      <c r="J877">
        <v>150</v>
      </c>
      <c r="K877" t="s">
        <v>1588</v>
      </c>
      <c r="M877" t="s">
        <v>4661</v>
      </c>
      <c r="R877" t="s">
        <v>1591</v>
      </c>
      <c r="S877" t="s">
        <v>1592</v>
      </c>
      <c r="U877" t="s">
        <v>1593</v>
      </c>
    </row>
    <row r="878" spans="1:22" hidden="1">
      <c r="A878">
        <v>12331</v>
      </c>
      <c r="B878" t="s">
        <v>1578</v>
      </c>
      <c r="D878" t="s">
        <v>194</v>
      </c>
      <c r="E878" t="s">
        <v>4662</v>
      </c>
      <c r="F878" t="s">
        <v>4663</v>
      </c>
      <c r="I878" t="b">
        <v>0</v>
      </c>
      <c r="J878">
        <v>160</v>
      </c>
      <c r="K878" t="s">
        <v>1588</v>
      </c>
      <c r="M878" t="s">
        <v>4664</v>
      </c>
      <c r="R878" t="s">
        <v>1591</v>
      </c>
      <c r="S878" t="s">
        <v>1592</v>
      </c>
      <c r="U878" t="s">
        <v>1593</v>
      </c>
    </row>
    <row r="879" spans="1:22" hidden="1">
      <c r="A879">
        <v>12332</v>
      </c>
      <c r="B879" t="s">
        <v>1578</v>
      </c>
      <c r="D879" t="s">
        <v>194</v>
      </c>
      <c r="E879" t="s">
        <v>4665</v>
      </c>
      <c r="F879" t="s">
        <v>4666</v>
      </c>
      <c r="I879" t="b">
        <v>0</v>
      </c>
      <c r="J879">
        <v>170</v>
      </c>
      <c r="K879" t="s">
        <v>1588</v>
      </c>
      <c r="M879" t="s">
        <v>4667</v>
      </c>
      <c r="R879" t="s">
        <v>1591</v>
      </c>
      <c r="S879" t="s">
        <v>1592</v>
      </c>
      <c r="U879" t="s">
        <v>1593</v>
      </c>
    </row>
    <row r="880" spans="1:22" hidden="1">
      <c r="A880">
        <v>12333</v>
      </c>
      <c r="B880" t="s">
        <v>1578</v>
      </c>
      <c r="D880" t="s">
        <v>194</v>
      </c>
      <c r="E880" t="s">
        <v>4668</v>
      </c>
      <c r="F880" t="s">
        <v>4669</v>
      </c>
      <c r="I880" t="b">
        <v>0</v>
      </c>
      <c r="J880">
        <v>180</v>
      </c>
      <c r="K880" t="s">
        <v>1588</v>
      </c>
      <c r="M880" t="s">
        <v>4670</v>
      </c>
      <c r="R880" t="s">
        <v>1591</v>
      </c>
      <c r="S880" t="s">
        <v>1592</v>
      </c>
      <c r="U880" t="s">
        <v>1593</v>
      </c>
    </row>
    <row r="881" spans="1:22" hidden="1">
      <c r="A881">
        <v>12437</v>
      </c>
      <c r="B881" t="s">
        <v>1578</v>
      </c>
      <c r="D881" t="s">
        <v>194</v>
      </c>
      <c r="E881" t="s">
        <v>4671</v>
      </c>
      <c r="F881" t="s">
        <v>4672</v>
      </c>
      <c r="G881" t="s">
        <v>4673</v>
      </c>
      <c r="I881" t="b">
        <v>0</v>
      </c>
      <c r="J881">
        <v>39</v>
      </c>
      <c r="K881" t="s">
        <v>1581</v>
      </c>
      <c r="M881" t="s">
        <v>4674</v>
      </c>
      <c r="R881" t="s">
        <v>1603</v>
      </c>
      <c r="T881" t="s">
        <v>1727</v>
      </c>
      <c r="U881" t="s">
        <v>1612</v>
      </c>
    </row>
    <row r="882" spans="1:22" hidden="1">
      <c r="A882">
        <v>4823</v>
      </c>
      <c r="B882" t="s">
        <v>1578</v>
      </c>
      <c r="D882" t="s">
        <v>193</v>
      </c>
      <c r="E882" t="s">
        <v>4675</v>
      </c>
      <c r="F882" t="s">
        <v>4676</v>
      </c>
      <c r="I882" t="b">
        <v>0</v>
      </c>
      <c r="J882">
        <v>30</v>
      </c>
      <c r="K882" t="s">
        <v>1581</v>
      </c>
      <c r="R882" t="s">
        <v>1643</v>
      </c>
      <c r="T882" t="s">
        <v>2792</v>
      </c>
      <c r="U882" t="s">
        <v>2639</v>
      </c>
    </row>
    <row r="883" spans="1:22" hidden="1">
      <c r="A883">
        <v>5392</v>
      </c>
      <c r="B883" t="s">
        <v>1578</v>
      </c>
      <c r="D883" t="s">
        <v>193</v>
      </c>
      <c r="E883" t="s">
        <v>4677</v>
      </c>
      <c r="F883" t="s">
        <v>4678</v>
      </c>
      <c r="I883" t="b">
        <v>0</v>
      </c>
      <c r="J883">
        <v>50</v>
      </c>
      <c r="K883" t="s">
        <v>1581</v>
      </c>
      <c r="R883" t="s">
        <v>1643</v>
      </c>
      <c r="T883" t="s">
        <v>1583</v>
      </c>
      <c r="U883" t="s">
        <v>1612</v>
      </c>
      <c r="V883" t="s">
        <v>4679</v>
      </c>
    </row>
    <row r="884" spans="1:22" hidden="1">
      <c r="A884">
        <v>9154</v>
      </c>
      <c r="B884" t="s">
        <v>1578</v>
      </c>
      <c r="D884" t="s">
        <v>193</v>
      </c>
      <c r="E884" t="s">
        <v>4515</v>
      </c>
      <c r="F884" t="s">
        <v>4680</v>
      </c>
      <c r="G884" t="s">
        <v>4681</v>
      </c>
      <c r="I884" t="b">
        <v>0</v>
      </c>
      <c r="J884">
        <v>55</v>
      </c>
      <c r="K884" t="s">
        <v>1581</v>
      </c>
      <c r="R884" t="s">
        <v>4682</v>
      </c>
      <c r="T884" t="s">
        <v>1583</v>
      </c>
      <c r="U884" t="s">
        <v>1584</v>
      </c>
      <c r="V884" t="s">
        <v>4679</v>
      </c>
    </row>
    <row r="885" spans="1:22">
      <c r="A885">
        <v>10712</v>
      </c>
      <c r="B885" t="s">
        <v>1594</v>
      </c>
      <c r="C885" t="s">
        <v>1594</v>
      </c>
      <c r="D885" t="s">
        <v>193</v>
      </c>
      <c r="E885" t="s">
        <v>3919</v>
      </c>
      <c r="F885" t="s">
        <v>4683</v>
      </c>
      <c r="I885" t="b">
        <v>0</v>
      </c>
      <c r="J885">
        <v>35</v>
      </c>
      <c r="K885" t="s">
        <v>1581</v>
      </c>
      <c r="R885" t="s">
        <v>1643</v>
      </c>
      <c r="T885" t="s">
        <v>1627</v>
      </c>
      <c r="U885" t="s">
        <v>4684</v>
      </c>
      <c r="V885" t="s">
        <v>4679</v>
      </c>
    </row>
    <row r="886" spans="1:22">
      <c r="A886">
        <v>11818</v>
      </c>
      <c r="B886" t="s">
        <v>1594</v>
      </c>
      <c r="C886" t="s">
        <v>1594</v>
      </c>
      <c r="D886" t="s">
        <v>193</v>
      </c>
      <c r="E886" t="s">
        <v>4046</v>
      </c>
      <c r="F886" t="s">
        <v>4685</v>
      </c>
      <c r="G886" t="s">
        <v>4686</v>
      </c>
      <c r="I886" t="b">
        <v>0</v>
      </c>
      <c r="J886">
        <v>27</v>
      </c>
      <c r="K886" t="s">
        <v>1581</v>
      </c>
      <c r="M886" t="s">
        <v>4687</v>
      </c>
      <c r="R886" t="s">
        <v>1779</v>
      </c>
      <c r="T886" t="s">
        <v>1627</v>
      </c>
      <c r="U886" t="s">
        <v>1881</v>
      </c>
      <c r="V886" t="s">
        <v>4688</v>
      </c>
    </row>
    <row r="887" spans="1:22" hidden="1">
      <c r="A887">
        <v>12031</v>
      </c>
      <c r="B887" t="s">
        <v>1578</v>
      </c>
      <c r="D887" t="s">
        <v>193</v>
      </c>
      <c r="E887" t="s">
        <v>4689</v>
      </c>
      <c r="F887" t="s">
        <v>4690</v>
      </c>
      <c r="G887" t="s">
        <v>4691</v>
      </c>
      <c r="I887" t="b">
        <v>0</v>
      </c>
      <c r="J887">
        <v>47</v>
      </c>
      <c r="K887" t="s">
        <v>1581</v>
      </c>
      <c r="R887" t="s">
        <v>1812</v>
      </c>
      <c r="T887" t="s">
        <v>4692</v>
      </c>
      <c r="U887" t="s">
        <v>1703</v>
      </c>
      <c r="V887" t="s">
        <v>4693</v>
      </c>
    </row>
    <row r="888" spans="1:22" hidden="1">
      <c r="A888">
        <v>12698</v>
      </c>
      <c r="B888" t="s">
        <v>1578</v>
      </c>
      <c r="D888" t="s">
        <v>193</v>
      </c>
      <c r="E888" t="s">
        <v>4694</v>
      </c>
      <c r="F888" t="s">
        <v>4695</v>
      </c>
      <c r="G888" t="s">
        <v>4696</v>
      </c>
      <c r="I888" t="b">
        <v>1</v>
      </c>
      <c r="J888">
        <v>100</v>
      </c>
      <c r="K888" t="s">
        <v>1588</v>
      </c>
      <c r="M888" t="s">
        <v>4697</v>
      </c>
      <c r="O888" t="s">
        <v>4698</v>
      </c>
      <c r="R888" t="s">
        <v>1591</v>
      </c>
      <c r="S888" t="s">
        <v>1592</v>
      </c>
      <c r="U888" t="s">
        <v>1829</v>
      </c>
    </row>
    <row r="889" spans="1:22" hidden="1">
      <c r="A889">
        <v>11593</v>
      </c>
      <c r="B889" t="s">
        <v>1578</v>
      </c>
      <c r="D889" t="s">
        <v>195</v>
      </c>
      <c r="E889" t="s">
        <v>4699</v>
      </c>
      <c r="F889" t="s">
        <v>4700</v>
      </c>
      <c r="G889" t="s">
        <v>4701</v>
      </c>
      <c r="H889" t="s">
        <v>4702</v>
      </c>
      <c r="I889" t="b">
        <v>0</v>
      </c>
      <c r="J889">
        <v>11</v>
      </c>
      <c r="K889" t="s">
        <v>1581</v>
      </c>
      <c r="M889" t="s">
        <v>4703</v>
      </c>
      <c r="R889" t="s">
        <v>1591</v>
      </c>
      <c r="T889" t="s">
        <v>1627</v>
      </c>
      <c r="U889" t="s">
        <v>1881</v>
      </c>
      <c r="V889" t="s">
        <v>4704</v>
      </c>
    </row>
    <row r="890" spans="1:22">
      <c r="A890">
        <v>11594</v>
      </c>
      <c r="B890" t="s">
        <v>1594</v>
      </c>
      <c r="C890" t="s">
        <v>1594</v>
      </c>
      <c r="D890" t="s">
        <v>195</v>
      </c>
      <c r="E890" t="s">
        <v>4705</v>
      </c>
      <c r="F890" t="s">
        <v>4706</v>
      </c>
      <c r="G890" t="s">
        <v>4701</v>
      </c>
      <c r="I890" t="b">
        <v>0</v>
      </c>
      <c r="J890">
        <v>13</v>
      </c>
      <c r="K890" t="s">
        <v>1581</v>
      </c>
      <c r="M890" t="s">
        <v>4707</v>
      </c>
      <c r="R890" t="s">
        <v>4708</v>
      </c>
      <c r="T890" t="s">
        <v>1627</v>
      </c>
      <c r="U890" t="s">
        <v>2645</v>
      </c>
      <c r="V890" t="s">
        <v>4709</v>
      </c>
    </row>
    <row r="891" spans="1:22" hidden="1">
      <c r="A891">
        <v>11596</v>
      </c>
      <c r="B891" t="s">
        <v>1578</v>
      </c>
      <c r="D891" t="s">
        <v>195</v>
      </c>
      <c r="E891" t="s">
        <v>3470</v>
      </c>
      <c r="F891" t="s">
        <v>4710</v>
      </c>
      <c r="G891" t="s">
        <v>4701</v>
      </c>
      <c r="I891" t="b">
        <v>0</v>
      </c>
      <c r="J891">
        <v>15</v>
      </c>
      <c r="K891" t="s">
        <v>1581</v>
      </c>
      <c r="M891" t="s">
        <v>4711</v>
      </c>
      <c r="R891" t="s">
        <v>1643</v>
      </c>
      <c r="T891" t="s">
        <v>2792</v>
      </c>
      <c r="U891" t="s">
        <v>3319</v>
      </c>
      <c r="V891" t="s">
        <v>4709</v>
      </c>
    </row>
    <row r="892" spans="1:22">
      <c r="A892">
        <v>11684</v>
      </c>
      <c r="B892" t="s">
        <v>1594</v>
      </c>
      <c r="C892" t="s">
        <v>1594</v>
      </c>
      <c r="D892" t="s">
        <v>195</v>
      </c>
      <c r="E892" t="s">
        <v>4712</v>
      </c>
      <c r="F892" t="s">
        <v>4713</v>
      </c>
      <c r="I892" t="b">
        <v>0</v>
      </c>
      <c r="J892">
        <v>40</v>
      </c>
      <c r="K892" t="s">
        <v>1588</v>
      </c>
      <c r="M892" t="s">
        <v>4714</v>
      </c>
      <c r="O892" t="s">
        <v>4715</v>
      </c>
      <c r="R892" t="s">
        <v>1591</v>
      </c>
      <c r="S892" t="s">
        <v>1592</v>
      </c>
      <c r="U892" t="s">
        <v>1797</v>
      </c>
    </row>
    <row r="893" spans="1:22" hidden="1">
      <c r="A893">
        <v>11875</v>
      </c>
      <c r="B893" t="s">
        <v>1578</v>
      </c>
      <c r="D893" t="s">
        <v>195</v>
      </c>
      <c r="E893" t="s">
        <v>1712</v>
      </c>
      <c r="F893" t="s">
        <v>4716</v>
      </c>
      <c r="G893" t="s">
        <v>1714</v>
      </c>
      <c r="H893" t="s">
        <v>1715</v>
      </c>
      <c r="I893" t="b">
        <v>0</v>
      </c>
      <c r="J893">
        <v>12</v>
      </c>
      <c r="K893" t="s">
        <v>1581</v>
      </c>
      <c r="M893" t="s">
        <v>4717</v>
      </c>
      <c r="R893" t="s">
        <v>1591</v>
      </c>
      <c r="T893" t="s">
        <v>1717</v>
      </c>
      <c r="U893" t="s">
        <v>1718</v>
      </c>
    </row>
    <row r="894" spans="1:22">
      <c r="A894">
        <v>12175</v>
      </c>
      <c r="B894" s="15" t="s">
        <v>1594</v>
      </c>
      <c r="C894" s="15" t="s">
        <v>1594</v>
      </c>
      <c r="D894" t="s">
        <v>195</v>
      </c>
      <c r="E894" t="s">
        <v>340</v>
      </c>
      <c r="F894" t="s">
        <v>4718</v>
      </c>
      <c r="I894" t="b">
        <v>0</v>
      </c>
      <c r="J894">
        <v>5</v>
      </c>
      <c r="K894" t="s">
        <v>1631</v>
      </c>
      <c r="M894" t="s">
        <v>4719</v>
      </c>
      <c r="R894" t="s">
        <v>2749</v>
      </c>
      <c r="S894" t="s">
        <v>1663</v>
      </c>
      <c r="U894" t="s">
        <v>1636</v>
      </c>
    </row>
    <row r="895" spans="1:22" hidden="1">
      <c r="B895" t="s">
        <v>4720</v>
      </c>
      <c r="D895">
        <f>COUNTIF(B4:B894,"Y")</f>
        <v>242</v>
      </c>
    </row>
    <row r="896" spans="1:22">
      <c r="B896" t="s">
        <v>1594</v>
      </c>
      <c r="C896" t="s">
        <v>1594</v>
      </c>
      <c r="E896" s="3" t="s">
        <v>4721</v>
      </c>
    </row>
    <row r="897" spans="2:3" hidden="1">
      <c r="B897">
        <f>COUNTIF(B4:B894,"Y")</f>
        <v>242</v>
      </c>
    </row>
    <row r="899" spans="2:3">
      <c r="B899">
        <f>COUNTIF(B4:B894,"Y")</f>
        <v>242</v>
      </c>
      <c r="C899">
        <f>COUNTIF(C4:C894,"Y")</f>
        <v>213</v>
      </c>
    </row>
  </sheetData>
  <autoFilter ref="A1:V897" xr:uid="{B119583E-5F6F-438C-9DEF-03D92C1DBF49}">
    <filterColumn colId="1">
      <filters>
        <filter val="Y"/>
      </filters>
    </filterColumn>
  </autoFilter>
  <hyperlinks>
    <hyperlink ref="V602" r:id="rId1" xr:uid="{8A2B1F04-287B-46B5-9709-5E8E3764A5A9}"/>
    <hyperlink ref="E896" r:id="rId2" xr:uid="{F95C443F-AD81-47C4-B0D7-BD43E42D1279}"/>
    <hyperlink ref="V651" r:id="rId3" xr:uid="{361C16A8-9B4F-4AE9-8960-D2594C2ED161}"/>
    <hyperlink ref="W651" r:id="rId4" xr:uid="{7FF21355-BD2E-4409-A9F6-1122869531F9}"/>
  </hyperlinks>
  <pageMargins left="0.7" right="0.7" top="0.75" bottom="0.75" header="0.3" footer="0.3"/>
  <pageSetup orientation="portrait"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32674071E8124E8D9BDE8D57EB69C3" ma:contentTypeVersion="20" ma:contentTypeDescription="Create a new document." ma:contentTypeScope="" ma:versionID="7175eb20b760be64aabeac35122ee697">
  <xsd:schema xmlns:xsd="http://www.w3.org/2001/XMLSchema" xmlns:xs="http://www.w3.org/2001/XMLSchema" xmlns:p="http://schemas.microsoft.com/office/2006/metadata/properties" xmlns:ns1="http://schemas.microsoft.com/sharepoint/v3" xmlns:ns2="0ae751c7-c84d-4e5e-bdfa-ba58d750902c" xmlns:ns3="75f981a7-23dc-40a7-a4a4-2b3b55694f88" xmlns:ns4="http://schemas.microsoft.com/sharepoint/v4" targetNamespace="http://schemas.microsoft.com/office/2006/metadata/properties" ma:root="true" ma:fieldsID="a6c193035cf0b8c9849f7db59d43ee89" ns1:_="" ns2:_="" ns3:_="" ns4:_="">
    <xsd:import namespace="http://schemas.microsoft.com/sharepoint/v3"/>
    <xsd:import namespace="0ae751c7-c84d-4e5e-bdfa-ba58d750902c"/>
    <xsd:import namespace="75f981a7-23dc-40a7-a4a4-2b3b55694f88"/>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4:IconOverl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e751c7-c84d-4e5e-bdfa-ba58d75090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db06df0-9a10-4f13-b01c-4547ef3a4f3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f981a7-23dc-40a7-a4a4-2b3b55694f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6fccb704-fc3d-4c81-ae8f-cb35393d897a}" ma:internalName="TaxCatchAll" ma:showField="CatchAllData" ma:web="75f981a7-23dc-40a7-a4a4-2b3b55694f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5f981a7-23dc-40a7-a4a4-2b3b55694f88" xsi:nil="true"/>
    <lcf76f155ced4ddcb4097134ff3c332f xmlns="0ae751c7-c84d-4e5e-bdfa-ba58d750902c">
      <Terms xmlns="http://schemas.microsoft.com/office/infopath/2007/PartnerControls"/>
    </lcf76f155ced4ddcb4097134ff3c332f>
    <IconOverlay xmlns="http://schemas.microsoft.com/sharepoint/v4" xsi:nil="true"/>
    <SharedWithUsers xmlns="75f981a7-23dc-40a7-a4a4-2b3b55694f88">
      <UserInfo>
        <DisplayName>Lydia Freehafer (she/her)</DisplayName>
        <AccountId>29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CC5C91-7F8D-42CE-8105-4C900D577925}"/>
</file>

<file path=customXml/itemProps2.xml><?xml version="1.0" encoding="utf-8"?>
<ds:datastoreItem xmlns:ds="http://schemas.openxmlformats.org/officeDocument/2006/customXml" ds:itemID="{050EAB21-B2D0-4CBE-B8D5-5AEECD518C63}"/>
</file>

<file path=customXml/itemProps3.xml><?xml version="1.0" encoding="utf-8"?>
<ds:datastoreItem xmlns:ds="http://schemas.openxmlformats.org/officeDocument/2006/customXml" ds:itemID="{38239C72-46CD-439E-8C71-CB110636AF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Michelle Levinson</dc:creator>
  <cp:keywords/>
  <dc:description/>
  <cp:lastModifiedBy/>
  <cp:revision/>
  <dcterms:created xsi:type="dcterms:W3CDTF">2021-10-01T18:44:16Z</dcterms:created>
  <dcterms:modified xsi:type="dcterms:W3CDTF">2023-08-30T20:05:30Z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0x010100FC32674071E8124E8D9BDE8D57EB69C3</vt:lpwstr>
  </property>
  <property fmtid="{D5CDD505-2E9C-101B-9397-08002B2CF9AE}" pid="3" name="MediaServiceImageTags">
    <vt:lpwstr/>
  </property>
</Properties>
</file>